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400" activeTab="0"/>
  </bookViews>
  <sheets>
    <sheet name="приложение 6 (1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'приложение 6 (1)'!$11:$12</definedName>
    <definedName name="_xlnm.Print_Area" localSheetId="0">'приложение 6 (1)'!$A$1:$O$264</definedName>
  </definedNames>
  <calcPr fullCalcOnLoad="1"/>
</workbook>
</file>

<file path=xl/sharedStrings.xml><?xml version="1.0" encoding="utf-8"?>
<sst xmlns="http://schemas.openxmlformats.org/spreadsheetml/2006/main" count="468" uniqueCount="165">
  <si>
    <t>Статус</t>
  </si>
  <si>
    <t>Социальная поддержка граждан в Курской области</t>
  </si>
  <si>
    <t>Подпрограмма 1</t>
  </si>
  <si>
    <t>Совершенствование законодательства в области предоставления мер социальной поддержки отдельных категорий граждан</t>
  </si>
  <si>
    <t xml:space="preserve">Подпрограмма 2 </t>
  </si>
  <si>
    <t>Привлечение в сферу социального обслуживания населения бизнеса и социально ориентированных некоммерческих организаций, благотворителей и добровольцев</t>
  </si>
  <si>
    <t xml:space="preserve">Подпрограмма 3 </t>
  </si>
  <si>
    <t xml:space="preserve">Подпрограмма 4 </t>
  </si>
  <si>
    <t xml:space="preserve">Формирование независимой системы оценки качества работы организаций, оказывающих социальные услуги </t>
  </si>
  <si>
    <t xml:space="preserve">Подпрограмма 5 </t>
  </si>
  <si>
    <t>Обеспечение реализации государственной программы и прочие мероприятия в области социального обеспечения</t>
  </si>
  <si>
    <t>Функционирование сайта и форума для общения пожилых людей</t>
  </si>
  <si>
    <t>Внедрение в практику работы учреждений социального обслуживания населения норм, нормативов, стандартов предоставления социальных услуг</t>
  </si>
  <si>
    <t>Улучшение демографической ситуации, совершенствование социальной поддержки семьи и детей</t>
  </si>
  <si>
    <t>Обеспечение реализации комплекса мер, направленных на улучшение демографической ситуации в Курской области</t>
  </si>
  <si>
    <t>Совершенствование системы оплаты труда</t>
  </si>
  <si>
    <t xml:space="preserve">Осуществление бюджетных инвестиций в строительство и реконструкцию объектов социального обслуживания населения Курской  области, оказывающих социальные услуги гражданам пожилого возраста и инвалидам </t>
  </si>
  <si>
    <t>Повышение уровня профессиональной подготовки специалистов, работающих с гражданами старшего поколения, поднятие престижа профессии социального работника</t>
  </si>
  <si>
    <t>ВСЕГО</t>
  </si>
  <si>
    <t>Всего</t>
  </si>
  <si>
    <t>Организация осуществления государственных выплат и пособий гражданам, имеющим детей, детям-сиротам и детям, оставшимся без попечения родителей, предоставление областного материнского капитала</t>
  </si>
  <si>
    <t>Повышение уровня и качества жизни пожилых людей</t>
  </si>
  <si>
    <t>Организация мер по укреплению здоровья, занятости, культурному досугу пожилых граждан</t>
  </si>
  <si>
    <t>Подпрограмма 6</t>
  </si>
  <si>
    <t>Модернизация и развитие социального обслуживания населения</t>
  </si>
  <si>
    <t>Внедрение в практику работы социальных контрактов при оказании государственной социальной помощи малоимущим гражданам</t>
  </si>
  <si>
    <t>областной бюджет</t>
  </si>
  <si>
    <t>Создание областного центра социальной адаптации лиц, освободившихся из мест лишения свободы, и лиц без определенного места жительства</t>
  </si>
  <si>
    <t>Развитие мер социальной поддержки отдельных категорий граждан</t>
  </si>
  <si>
    <t>Источники ресурсного обеспечения</t>
  </si>
  <si>
    <t>Государствен-
ная программа</t>
  </si>
  <si>
    <t>Меры социальной поддержки гражданам, пострадавшим от радиации</t>
  </si>
  <si>
    <t>Государственная социальная помощь и оказание мер социальной поддержки инвалидам</t>
  </si>
  <si>
    <t>Оказание мер социальной поддержки по оплате жилищно-коммунальных услуг отдельным категориям граждан</t>
  </si>
  <si>
    <t>Оказание мер социальной поддержки гражданам при возникновении поствакцинальных осложнений</t>
  </si>
  <si>
    <t>Оказание мер социальной поддержки реабилитированным лицам</t>
  </si>
  <si>
    <t>Оказание поддержки в связи с погребением</t>
  </si>
  <si>
    <t>Оказание мер социальной поддержки спасателям профессионально-спасательных служб</t>
  </si>
  <si>
    <t>Осуществление протезно-ортопедической помощи лицам, не являющимся инвалидами, но по медицинским показаниям нуждающимся в этих изделиях</t>
  </si>
  <si>
    <t xml:space="preserve">Оказание адресной социальной помощи на проведение работ по газификации жилья отдельным категориям  граждан </t>
  </si>
  <si>
    <t>Предоставление денежной компенсации расходов на бензин или другие виды топлива, ремонт транспортных средств и на запчасти к ним</t>
  </si>
  <si>
    <t>Обеспечение деятельности автономных учреждений в сфере социального обслуживания граждан</t>
  </si>
  <si>
    <t xml:space="preserve">Финансовое обеспечение полномочий, переданных местным бюджетам на содержание работников, в сфере социальной защиты населения </t>
  </si>
  <si>
    <t>Формирование нормативной правовой базы, обеспечивающей совершенствование системы социального обслуживания населения в Курской области</t>
  </si>
  <si>
    <t>Обеспечение деятельности подведомственных областных государственных учреждений социального обслуживания населения (дома-интернаты, комплексные центры)</t>
  </si>
  <si>
    <t>Осуществление комплексных мероприятий, направленных на профилактику беспризорности, в том числе обеспечение деятельности, связанной с перевозкой несовершеннолетних и повышением эффективности реабилитационной работы с несовершеннолетними, находящимися в трудной жизненной ситуации</t>
  </si>
  <si>
    <t>Государственная поддержка многодетных семей</t>
  </si>
  <si>
    <t>Софинансирование социальных программ</t>
  </si>
  <si>
    <t>Основное мероприятие 09.</t>
  </si>
  <si>
    <t>Обеспечение деятельности комиссий по делам несовершеннолетних и защите их прав</t>
  </si>
  <si>
    <t>Обеспечение деятельности и выполнение функций департамента по опеке и попечительству, семейной и демографической политике Курской области</t>
  </si>
  <si>
    <t>Обеспечение исполнения переданных органам местного самоуправления государственных полномочий по организации и осуществлению деятельности по опеке и попечительству</t>
  </si>
  <si>
    <t xml:space="preserve">Осуществление организации мер, направленных на развитие форм обслуживания, направленных на совершенствование социального обслуживания и расширение перечня предоставляемых услуг гражданам пожилого возраста </t>
  </si>
  <si>
    <t>Обеспечение деятельности и исполнение функций органов исполнительной власти в сфере социального обеспечения</t>
  </si>
  <si>
    <t>(в редакции постановления Администрации 
Курской области</t>
  </si>
  <si>
    <t>Обеспечение подготовки и сопровождения замещающих семей, в том числе создание и обеспечение деятельности служб профилактики социального сиротства и содействия семейному устройству детей-сирот, и организационно-методическая поддержка их деятельности</t>
  </si>
  <si>
    <t>Совершенствование механизмов выявления и учета граждан-получателей мер социальной поддержки, в т.ч. в рамках межведомственного обмена информацией</t>
  </si>
  <si>
    <t>местные бюджеты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</si>
  <si>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</si>
  <si>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</si>
  <si>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внебюджетные источники</t>
  </si>
  <si>
    <t>федеральный бюджет</t>
  </si>
  <si>
    <t>Предоставление выплат пенсий за выслугу лет, доплат к пенсиям государственных гражданских служащих Курской области, доплат к пенсии и единовременных выплат в соответствии с Законом Курской области «О звании «Почетный гражданин Курской области»</t>
  </si>
  <si>
    <t>Оказание мер социальной поддержки лицам, награжденным нагрудным знаком «Почетный донор России»</t>
  </si>
  <si>
    <t>Оказание мер социальной поддержки гражданам, имеющим звание «Ветеран труда Курской области»</t>
  </si>
  <si>
    <t>Оказание социальной помощи населению в рамках реализации Закона Курской области «О бесплатной юридической помощи в Курской области в рамках государственной системы бесплатной юридической помощи»</t>
  </si>
  <si>
    <t>Обеспечение деятельности учреждения ОКУ «Центр социальных выплат» по обеспечению социальных выплат населению</t>
  </si>
  <si>
    <t>Реализация мероприятий, направленных на развитие и укрепление института семьи, в том числе проведение мероприятия, посвященного Дню семьи, любви и верности, награждение орденом «Родительская слава», проведение новогодних мероприятий и приобретение новогодних подарков</t>
  </si>
  <si>
    <t>Оказание мер социальной поддержки ветеранам Великой Отечественной войны, боевых действий и их семьям, ветеранам труда и труженикам тыла</t>
  </si>
  <si>
    <t>Обеспечение деятельности (оказание услуг) государственных учреждений</t>
  </si>
  <si>
    <t>Функционирование областного казенного учреждения  «Централизованная бухгалтерия при комитете социального обеспечения Курской области»</t>
  </si>
  <si>
    <t>Обеспечение жилыми помещениями детей-сирот и детей, оставшихся без попечения родителей, лиц из их числа</t>
  </si>
  <si>
    <t>Реализация областных социальных программ, связанных с укреплением  материально-технической базы стационарных учреждений социального обслуживания и оказанием адресной социальной помощи неработающим пенсионерам, софинансируемых за счет средств Пенсионного фонда Российской Федерации</t>
  </si>
  <si>
    <t>Повышение эффективности государственной поддержки социально ориентированных некоммерческих организаций</t>
  </si>
  <si>
    <t>Оказание мер социальной поддержки общественным организациям ветеранов войны, труда, Вооруженных Сил и правоохранительных органов</t>
  </si>
  <si>
    <t>Реализация комплекса мер, направленных на повышение уровня профессиональной подготовки специалистов органов и учреждений системы социальной защиты населения</t>
  </si>
  <si>
    <t xml:space="preserve">к государственной программе Курской области </t>
  </si>
  <si>
    <t>«Социальная поддержка граждан в Курской области»</t>
  </si>
  <si>
    <t>_____________________</t>
  </si>
  <si>
    <t>Предоставление мер социальной поддержки Героям Советского Союза, Героям Российской Федерации и полным кавалерам ордена Славы, Героям Социалистического Труда</t>
  </si>
  <si>
    <t xml:space="preserve">Ресурсное обеспечение и прогнозная (справочная) оценка расходов федерального бюджета, областного бюджета, 
бюджетов государственных внебюджетных фондов, местных бюджетов и внебюджетных источников на реализацию целей 
государственной программы Курской области «Социальная поддержка граждан в Курской области» </t>
  </si>
  <si>
    <t>Организация, функционирование и совершенствование отраслевой системы независимой оценки качества оказания социальных услуг организациями социального обслуживания населения Курской области</t>
  </si>
  <si>
    <t>итого 2014-2021гг.</t>
  </si>
  <si>
    <t>Оказание социальной поддержки отдельным категориям граждан по обеспечению продовольственными товарами</t>
  </si>
  <si>
    <t>Региональный проект</t>
  </si>
  <si>
    <t>-</t>
  </si>
  <si>
    <t>«Старшее поколение»</t>
  </si>
  <si>
    <t>Меры социальной поддержки на обеспечение полноценным питанием беременных женщин, кормящих матерей, а также детей в возрасте до трех лет по заключению врачей (ежемесячная денежная выплата на приобретение продуктов питания)</t>
  </si>
  <si>
    <t>«Финансовая поддержка семей при рождении детей»</t>
  </si>
  <si>
    <t>Предоставление компенсации расходов малоимущим семьям и малоимущим одиноко проживающим гражданам по приобретению пользовательского оборудования для подключения к цифровому телевизионному вещанию</t>
  </si>
  <si>
    <t>печать с 1 по 14</t>
  </si>
  <si>
    <t>Оказание поддержки детям-сиротам и детям, оставшимся без попечения родителей, лицам из числа детей-сирот и детей, оставшихся без попечения родителей, обучающимся и воспитывающимся в областных государственных образовательных организациях всех типов и видов, лечебно-профилактических учреждениях, учреждениях социального обслуживания Курской области</t>
  </si>
  <si>
    <t>Приложение № 6</t>
  </si>
  <si>
    <t>Оценка расходов (тыс. руб.), годы</t>
  </si>
  <si>
    <t>Основное мероприятие 1.01</t>
  </si>
  <si>
    <t>Основное мероприятие 1.02</t>
  </si>
  <si>
    <t>Основное мероприятие 1.03</t>
  </si>
  <si>
    <t>Основное мероприятие 1.04</t>
  </si>
  <si>
    <t>Основное мероприятие 1.05</t>
  </si>
  <si>
    <t>Основное мероприятие 1.06</t>
  </si>
  <si>
    <t>Основное мероприятие 1.07</t>
  </si>
  <si>
    <t>Основное мероприятие 1.08</t>
  </si>
  <si>
    <t>Основное мероприятие 1.09</t>
  </si>
  <si>
    <t>Основное мероприятие 1.10</t>
  </si>
  <si>
    <t>Основное мероприятие 1.11</t>
  </si>
  <si>
    <t>Основное мероприятие 1.12</t>
  </si>
  <si>
    <t>Основное мероприятие 1.13</t>
  </si>
  <si>
    <t>Основное мероприятие 1.14</t>
  </si>
  <si>
    <t>Основное мероприятие 1.15</t>
  </si>
  <si>
    <t>Основное мероприятие 1.16*</t>
  </si>
  <si>
    <t>Основное мероприятие 1.17</t>
  </si>
  <si>
    <t>Основное мероприятие 1.18</t>
  </si>
  <si>
    <t>Основное мероприятие 1.19</t>
  </si>
  <si>
    <t>Основное мероприятие 1.20</t>
  </si>
  <si>
    <t>Основное мероприятие 1.21</t>
  </si>
  <si>
    <t>Основное мероприятие 1.22</t>
  </si>
  <si>
    <t>Основное мероприятие 1.23</t>
  </si>
  <si>
    <t>Основное мероприятие 1.24</t>
  </si>
  <si>
    <t>Основное мероприятие 1.25</t>
  </si>
  <si>
    <t>Основное мероприятие 1.26</t>
  </si>
  <si>
    <t>Основное мероприятие 2.01</t>
  </si>
  <si>
    <t>Основное мероприятие 2.02</t>
  </si>
  <si>
    <t>Основное мероприятие 2.03</t>
  </si>
  <si>
    <t>Основное мероприятие 2.04</t>
  </si>
  <si>
    <t>Основное мероприятие 2.05</t>
  </si>
  <si>
    <t>Основное мероприятие 2.06</t>
  </si>
  <si>
    <t>Основное мероприятие 2.07</t>
  </si>
  <si>
    <t>Основное мероприятие 2.08</t>
  </si>
  <si>
    <t>Основное мероприятие 3.01</t>
  </si>
  <si>
    <t>Основное мероприятие 3.02</t>
  </si>
  <si>
    <t>Основное мероприятие 3.03</t>
  </si>
  <si>
    <t>Основное мероприятие 3.04</t>
  </si>
  <si>
    <t>Основное мероприятие 3.05</t>
  </si>
  <si>
    <t>Основное мероприятие 3.06</t>
  </si>
  <si>
    <t>Основное мероприятие 3.07</t>
  </si>
  <si>
    <t>Основное мероприятие 3.08*</t>
  </si>
  <si>
    <t>Основное мероприятие 3.09</t>
  </si>
  <si>
    <t>Основное мероприятие 3.10</t>
  </si>
  <si>
    <t>Основное мероприятие 3.11</t>
  </si>
  <si>
    <t>Основное мероприятие 3.12</t>
  </si>
  <si>
    <t>Основное мероприятие 3.13</t>
  </si>
  <si>
    <t>Основное мероприятие 3.14</t>
  </si>
  <si>
    <t>Основное мероприятие 3.15</t>
  </si>
  <si>
    <t>Основное мероприятие 4.01</t>
  </si>
  <si>
    <t>Основное мероприятие 4.02</t>
  </si>
  <si>
    <t>Основное мероприятие 5.01</t>
  </si>
  <si>
    <t>Основное мероприятие 5.02</t>
  </si>
  <si>
    <t>Основное мероприятие 5.03</t>
  </si>
  <si>
    <t>Основное мероприятие 5.04</t>
  </si>
  <si>
    <t>Основное мероприятие 5.05</t>
  </si>
  <si>
    <t>Основное мероприятие 6.01</t>
  </si>
  <si>
    <t>Основное мероприятие 6.02</t>
  </si>
  <si>
    <t>Оказание мер социальной поддержки лицам, удостоенным почетных званий Курской области</t>
  </si>
  <si>
    <t>Основное мероприятие 1.27</t>
  </si>
  <si>
    <t>Основное мероприятие 3.16</t>
  </si>
  <si>
    <t>Основное мероприятие 3.17</t>
  </si>
  <si>
    <t>Ежегодная денежная выплата многодетным семьям на обеспечение школьной формой, а также спортивной формой на детей</t>
  </si>
  <si>
    <t>Приобретение наборов для новорожденных детей Курской области с необходимыми предметами</t>
  </si>
  <si>
    <t>Предоставление субсидий социально ориентированным некоммерческим организациям</t>
  </si>
  <si>
    <t>Обеспечение деятельности подведомственных государственных учреждений  социальной помощи и реабилитации</t>
  </si>
  <si>
    <t>от __________________ № _____________ )</t>
  </si>
  <si>
    <t>».</t>
  </si>
  <si>
    <t>Наименование государственной программы, подпрограммы государственной программы, структурного элемента подпрограммы</t>
  </si>
  <si>
    <t xml:space="preserve">          * Начиная с 2017 года данное мероприятие реализуется в рамках государственной программы Курской области «Профилактика правонарушений в Курской области».</t>
  </si>
  <si>
    <t>Реализация Закона Курской области «О детях войны»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</si>
</sst>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;[Red]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0.000"/>
    <numFmt numFmtId="182" formatCode="#,##0.0000"/>
  </numFmts>
  <fonts count="28">
    <font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6"/>
      <color indexed="8"/>
      <name val="Times New Roman"/>
      <family val="1"/>
    </font>
    <font>
      <b/>
      <sz val="14"/>
      <color indexed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0" fontId="0" fillId="22" borderId="0" xfId="0" applyFill="1" applyAlignment="1">
      <alignment/>
    </xf>
    <xf numFmtId="0" fontId="5" fillId="22" borderId="0" xfId="0" applyFont="1" applyFill="1" applyAlignment="1">
      <alignment/>
    </xf>
    <xf numFmtId="0" fontId="0" fillId="22" borderId="10" xfId="0" applyFill="1" applyBorder="1" applyAlignment="1">
      <alignment/>
    </xf>
    <xf numFmtId="0" fontId="3" fillId="22" borderId="10" xfId="0" applyFont="1" applyFill="1" applyBorder="1" applyAlignment="1">
      <alignment horizontal="center" vertical="center" wrapText="1"/>
    </xf>
    <xf numFmtId="181" fontId="3" fillId="22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/>
    </xf>
    <xf numFmtId="0" fontId="4" fillId="0" borderId="13" xfId="44" applyNumberFormat="1" applyFont="1" applyFill="1" applyBorder="1" applyAlignment="1">
      <alignment horizontal="center" vertical="center" wrapText="1"/>
    </xf>
    <xf numFmtId="0" fontId="4" fillId="0" borderId="11" xfId="61" applyNumberFormat="1" applyFont="1" applyFill="1" applyBorder="1" applyAlignment="1">
      <alignment horizontal="center" vertical="center" wrapText="1"/>
    </xf>
    <xf numFmtId="0" fontId="4" fillId="0" borderId="15" xfId="44" applyNumberFormat="1" applyFont="1" applyFill="1" applyBorder="1" applyAlignment="1">
      <alignment horizontal="center" vertical="center" wrapText="1"/>
    </xf>
    <xf numFmtId="0" fontId="4" fillId="0" borderId="10" xfId="44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81" fontId="4" fillId="23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 wrapText="1"/>
    </xf>
    <xf numFmtId="0" fontId="4" fillId="0" borderId="14" xfId="0" applyNumberFormat="1" applyFont="1" applyFill="1" applyBorder="1" applyAlignment="1">
      <alignment vertical="top" wrapText="1"/>
    </xf>
    <xf numFmtId="0" fontId="4" fillId="0" borderId="17" xfId="0" applyNumberFormat="1" applyFont="1" applyFill="1" applyBorder="1" applyAlignment="1">
      <alignment vertical="top" wrapText="1"/>
    </xf>
    <xf numFmtId="0" fontId="4" fillId="0" borderId="18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9" fillId="0" borderId="17" xfId="0" applyFont="1" applyFill="1" applyBorder="1" applyAlignment="1">
      <alignment vertical="top" wrapText="1"/>
    </xf>
    <xf numFmtId="0" fontId="4" fillId="0" borderId="17" xfId="61" applyNumberFormat="1" applyFont="1" applyFill="1" applyBorder="1" applyAlignment="1">
      <alignment horizontal="left" vertical="top" wrapText="1"/>
    </xf>
    <xf numFmtId="0" fontId="4" fillId="0" borderId="14" xfId="61" applyNumberFormat="1" applyFont="1" applyFill="1" applyBorder="1" applyAlignment="1">
      <alignment horizontal="left" vertical="top" wrapText="1"/>
    </xf>
    <xf numFmtId="0" fontId="4" fillId="0" borderId="14" xfId="61" applyNumberFormat="1" applyFont="1" applyFill="1" applyBorder="1" applyAlignment="1">
      <alignment vertical="top" wrapText="1"/>
    </xf>
    <xf numFmtId="0" fontId="4" fillId="0" borderId="18" xfId="61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elanova_va\Desktop\&#1056;&#1045;&#1044;&#1040;&#1050;&#1058;&#1048;&#1056;&#1054;&#1042;&#1040;&#1053;&#1048;&#1045;%20&#1055;&#1056;&#1054;&#1043;&#1056;&#1040;&#1052;&#1052;&#1067;\2017\17_01_17\&#1055;&#1088;&#1080;&#1083;&#1086;&#1078;&#1077;&#1085;&#1080;&#1077;%205%20&#1047;&#1050;&#1054;-97%20&#1086;&#1090;%2012.12.2016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elanova_va\Desktop\&#1056;&#1045;&#1044;&#1040;&#1050;&#1058;&#1048;&#1056;&#1054;&#1042;&#1040;&#1053;&#1048;&#1045;%20&#1055;&#1056;&#1054;&#1043;&#1056;&#1040;&#1052;&#1052;&#1067;\2017\17_01_17\&#1055;&#1088;&#1080;&#1083;&#1086;&#1078;&#1077;&#1085;&#1080;&#1077;%205%20&#1087;&#1088;&#1086;&#1077;&#1082;&#1090;%20&#1085;&#1072;%202017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elanova_va\AppData\Local\Microsoft\Windows\Temporary%20Internet%20Files\Content.IE5\IU92FOAG\&#1055;&#1088;&#1080;&#1083;&#1086;&#1078;&#1077;&#1085;&#1080;&#1077;%2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irnova_ea\Downloads\&#1055;&#1088;&#1080;&#1083;&#1086;&#1078;&#1077;&#1085;&#1080;&#1077;%205%20&#1047;&#1050;&#1054;-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J26">
            <v>1025460</v>
          </cell>
        </row>
        <row r="31">
          <cell r="J31">
            <v>824.166</v>
          </cell>
        </row>
        <row r="36">
          <cell r="J36">
            <v>1155087.8360000001</v>
          </cell>
        </row>
        <row r="57">
          <cell r="J57">
            <v>3912.948</v>
          </cell>
        </row>
        <row r="62">
          <cell r="J62">
            <v>47806</v>
          </cell>
        </row>
        <row r="67">
          <cell r="J67">
            <v>271.7</v>
          </cell>
        </row>
        <row r="73">
          <cell r="J73">
            <v>20557.194</v>
          </cell>
        </row>
        <row r="89">
          <cell r="J89">
            <v>14478.939</v>
          </cell>
        </row>
        <row r="94">
          <cell r="J94">
            <v>161568.047</v>
          </cell>
        </row>
        <row r="101">
          <cell r="J101">
            <v>551595.3</v>
          </cell>
        </row>
        <row r="108">
          <cell r="J108">
            <v>599.127</v>
          </cell>
        </row>
        <row r="111">
          <cell r="J111">
            <v>966.646</v>
          </cell>
        </row>
        <row r="119">
          <cell r="J119">
            <v>77175.1</v>
          </cell>
        </row>
        <row r="124">
          <cell r="J124">
            <v>152.3</v>
          </cell>
        </row>
        <row r="127">
          <cell r="J127">
            <v>18493.415</v>
          </cell>
        </row>
        <row r="134">
          <cell r="J134">
            <v>8923.358</v>
          </cell>
        </row>
        <row r="139">
          <cell r="J139">
            <v>273332.192</v>
          </cell>
        </row>
        <row r="146">
          <cell r="J146">
            <v>3.6</v>
          </cell>
        </row>
        <row r="149">
          <cell r="J149">
            <v>28047.365</v>
          </cell>
        </row>
        <row r="152">
          <cell r="J152">
            <v>2036.066</v>
          </cell>
        </row>
        <row r="155">
          <cell r="J155">
            <v>19998.52</v>
          </cell>
        </row>
        <row r="160">
          <cell r="J160">
            <v>625.2</v>
          </cell>
        </row>
        <row r="163">
          <cell r="J163">
            <v>4716.5</v>
          </cell>
        </row>
        <row r="168">
          <cell r="J168">
            <v>16.996</v>
          </cell>
        </row>
        <row r="173">
          <cell r="J173">
            <v>14056.9</v>
          </cell>
        </row>
        <row r="176">
          <cell r="J176">
            <v>60320.100999999995</v>
          </cell>
        </row>
        <row r="184">
          <cell r="J184">
            <v>126.03</v>
          </cell>
        </row>
        <row r="193">
          <cell r="J193">
            <v>107732.616</v>
          </cell>
        </row>
        <row r="206">
          <cell r="J206">
            <v>7744.95</v>
          </cell>
        </row>
        <row r="217">
          <cell r="J217">
            <v>1082196.6430000002</v>
          </cell>
        </row>
        <row r="230">
          <cell r="J230">
            <v>2961.25</v>
          </cell>
        </row>
        <row r="231">
          <cell r="J231">
            <v>2700</v>
          </cell>
        </row>
        <row r="234">
          <cell r="J234">
            <v>4010.5</v>
          </cell>
        </row>
        <row r="320">
          <cell r="J320">
            <v>1000</v>
          </cell>
        </row>
        <row r="323">
          <cell r="J323">
            <v>200</v>
          </cell>
        </row>
        <row r="326">
          <cell r="J326">
            <v>2546.743</v>
          </cell>
        </row>
        <row r="328">
          <cell r="J328">
            <v>49.5</v>
          </cell>
        </row>
        <row r="329">
          <cell r="J329">
            <v>31228.42</v>
          </cell>
        </row>
        <row r="332">
          <cell r="J332">
            <v>17791.569</v>
          </cell>
        </row>
        <row r="334">
          <cell r="J334">
            <v>257714.443</v>
          </cell>
        </row>
        <row r="336">
          <cell r="J336">
            <v>6970.8</v>
          </cell>
        </row>
        <row r="341">
          <cell r="J341">
            <v>355502.69600000005</v>
          </cell>
        </row>
        <row r="372">
          <cell r="J372">
            <v>54.41</v>
          </cell>
        </row>
        <row r="375">
          <cell r="J375">
            <v>2432.506</v>
          </cell>
        </row>
        <row r="386">
          <cell r="J386">
            <v>9717</v>
          </cell>
        </row>
        <row r="389">
          <cell r="J389">
            <v>9378.683</v>
          </cell>
        </row>
        <row r="396">
          <cell r="J396">
            <v>35239</v>
          </cell>
        </row>
        <row r="400">
          <cell r="J400">
            <v>27677.472</v>
          </cell>
        </row>
        <row r="408">
          <cell r="J408">
            <v>393.196</v>
          </cell>
        </row>
        <row r="413">
          <cell r="J413">
            <v>1236.683</v>
          </cell>
        </row>
        <row r="424">
          <cell r="J424">
            <v>1000</v>
          </cell>
        </row>
        <row r="426">
          <cell r="J426">
            <v>4579.2</v>
          </cell>
        </row>
        <row r="436">
          <cell r="J436">
            <v>5953.979</v>
          </cell>
        </row>
        <row r="439">
          <cell r="J439">
            <v>384.15</v>
          </cell>
        </row>
        <row r="457">
          <cell r="J457">
            <v>509.9</v>
          </cell>
        </row>
        <row r="458">
          <cell r="J458">
            <v>636.577</v>
          </cell>
        </row>
        <row r="460">
          <cell r="J460">
            <v>43851.79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60">
          <cell r="L160">
            <v>0</v>
          </cell>
          <cell r="M160">
            <v>0</v>
          </cell>
        </row>
        <row r="229">
          <cell r="L229">
            <v>5661.25</v>
          </cell>
        </row>
        <row r="373">
          <cell r="L373">
            <v>44.41</v>
          </cell>
        </row>
        <row r="387">
          <cell r="L387">
            <v>0</v>
          </cell>
          <cell r="M387">
            <v>0</v>
          </cell>
        </row>
        <row r="440">
          <cell r="L440">
            <v>384.15</v>
          </cell>
        </row>
        <row r="455">
          <cell r="L455">
            <v>636.577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60">
          <cell r="K16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K26">
            <v>1085407.7</v>
          </cell>
        </row>
        <row r="31">
          <cell r="K31">
            <v>629.309</v>
          </cell>
        </row>
        <row r="36">
          <cell r="K36">
            <v>1214054.954</v>
          </cell>
        </row>
        <row r="59">
          <cell r="K59">
            <v>4078.44</v>
          </cell>
        </row>
        <row r="64">
          <cell r="K64">
            <v>48478.1</v>
          </cell>
        </row>
        <row r="69">
          <cell r="K69">
            <v>216.6</v>
          </cell>
        </row>
        <row r="74">
          <cell r="K74">
            <v>0</v>
          </cell>
        </row>
        <row r="75">
          <cell r="K75">
            <v>28277.535</v>
          </cell>
        </row>
        <row r="92">
          <cell r="K92">
            <v>12818.372</v>
          </cell>
        </row>
        <row r="94">
          <cell r="K94">
            <v>2924.829</v>
          </cell>
        </row>
        <row r="97">
          <cell r="K97">
            <v>1051.879</v>
          </cell>
        </row>
        <row r="99">
          <cell r="K99">
            <v>57575.265</v>
          </cell>
        </row>
        <row r="101">
          <cell r="K101">
            <v>102537.529</v>
          </cell>
        </row>
        <row r="104">
          <cell r="K104">
            <v>9120</v>
          </cell>
        </row>
        <row r="106">
          <cell r="K106">
            <v>281452.518</v>
          </cell>
        </row>
        <row r="108">
          <cell r="K108">
            <v>324852.482</v>
          </cell>
        </row>
        <row r="117">
          <cell r="K117">
            <v>3</v>
          </cell>
        </row>
        <row r="122">
          <cell r="K122">
            <v>83337.8</v>
          </cell>
        </row>
        <row r="127">
          <cell r="K127">
            <v>144</v>
          </cell>
        </row>
        <row r="130">
          <cell r="K130">
            <v>18703.552</v>
          </cell>
        </row>
        <row r="137">
          <cell r="K137">
            <v>7492.78</v>
          </cell>
        </row>
        <row r="142">
          <cell r="K142">
            <v>321065.323</v>
          </cell>
        </row>
        <row r="149">
          <cell r="K149">
            <v>19.999</v>
          </cell>
        </row>
        <row r="153">
          <cell r="K153">
            <v>25320.811</v>
          </cell>
        </row>
        <row r="156">
          <cell r="K156">
            <v>11372.955</v>
          </cell>
        </row>
        <row r="159">
          <cell r="K159">
            <v>21007.974</v>
          </cell>
        </row>
        <row r="167">
          <cell r="K167">
            <v>4716.5</v>
          </cell>
        </row>
        <row r="172">
          <cell r="K172">
            <v>16.725</v>
          </cell>
        </row>
        <row r="177">
          <cell r="K177">
            <v>12878.762</v>
          </cell>
        </row>
        <row r="180">
          <cell r="K180">
            <v>59674.013999999996</v>
          </cell>
        </row>
        <row r="188">
          <cell r="K188">
            <v>0</v>
          </cell>
        </row>
        <row r="198">
          <cell r="K198">
            <v>115642.94300000001</v>
          </cell>
        </row>
        <row r="212">
          <cell r="K212">
            <v>15607.062</v>
          </cell>
        </row>
        <row r="224">
          <cell r="K224">
            <v>17902.011</v>
          </cell>
        </row>
        <row r="226">
          <cell r="K226">
            <v>4879.054</v>
          </cell>
        </row>
        <row r="228">
          <cell r="K228">
            <v>553.254</v>
          </cell>
        </row>
        <row r="230">
          <cell r="K230">
            <v>1168423.627</v>
          </cell>
        </row>
        <row r="232">
          <cell r="K232">
            <v>1134.659</v>
          </cell>
        </row>
        <row r="234">
          <cell r="K234">
            <v>4080.8</v>
          </cell>
        </row>
        <row r="256">
          <cell r="K256">
            <v>289.71200000000005</v>
          </cell>
        </row>
        <row r="261">
          <cell r="K261">
            <v>380930.376</v>
          </cell>
        </row>
        <row r="266">
          <cell r="K266">
            <v>0</v>
          </cell>
        </row>
        <row r="276">
          <cell r="K276">
            <v>5212</v>
          </cell>
        </row>
        <row r="277">
          <cell r="K277">
            <v>5523.9529999999995</v>
          </cell>
        </row>
        <row r="282">
          <cell r="K282">
            <v>875.6120000000001</v>
          </cell>
        </row>
        <row r="287">
          <cell r="K287">
            <v>3022</v>
          </cell>
        </row>
        <row r="290">
          <cell r="K290">
            <v>74.795</v>
          </cell>
        </row>
        <row r="295">
          <cell r="K295">
            <v>2.175</v>
          </cell>
        </row>
        <row r="298">
          <cell r="K298">
            <v>68880.661</v>
          </cell>
        </row>
        <row r="301">
          <cell r="K301">
            <v>0</v>
          </cell>
        </row>
        <row r="304">
          <cell r="K304">
            <v>10698.6</v>
          </cell>
        </row>
        <row r="309">
          <cell r="K309">
            <v>411181.7</v>
          </cell>
        </row>
        <row r="314">
          <cell r="K314">
            <v>40582.4</v>
          </cell>
        </row>
        <row r="319">
          <cell r="K319">
            <v>0</v>
          </cell>
        </row>
        <row r="324">
          <cell r="K324">
            <v>0</v>
          </cell>
        </row>
        <row r="332">
          <cell r="K332">
            <v>700</v>
          </cell>
        </row>
        <row r="335">
          <cell r="K335">
            <v>300</v>
          </cell>
        </row>
        <row r="339">
          <cell r="K339">
            <v>2205.223</v>
          </cell>
        </row>
        <row r="342">
          <cell r="K342">
            <v>48793.983</v>
          </cell>
        </row>
        <row r="347">
          <cell r="K347">
            <v>22976.916</v>
          </cell>
        </row>
        <row r="350">
          <cell r="K350">
            <v>286506.336</v>
          </cell>
        </row>
        <row r="353">
          <cell r="K353">
            <v>6825.6</v>
          </cell>
        </row>
        <row r="358">
          <cell r="K358">
            <v>69303.513</v>
          </cell>
        </row>
        <row r="378">
          <cell r="K378">
            <v>154</v>
          </cell>
        </row>
        <row r="390">
          <cell r="K390">
            <v>44.41</v>
          </cell>
        </row>
        <row r="393">
          <cell r="K393">
            <v>2196.5</v>
          </cell>
        </row>
        <row r="411">
          <cell r="K411">
            <v>10679.413999999999</v>
          </cell>
        </row>
        <row r="418">
          <cell r="K418">
            <v>33541.2</v>
          </cell>
        </row>
        <row r="422">
          <cell r="K422">
            <v>28244.945</v>
          </cell>
        </row>
        <row r="430">
          <cell r="K430">
            <v>322.997</v>
          </cell>
        </row>
        <row r="435">
          <cell r="K435">
            <v>961.741</v>
          </cell>
        </row>
        <row r="442">
          <cell r="K442">
            <v>29473.898999999998</v>
          </cell>
        </row>
        <row r="448">
          <cell r="K448">
            <v>2334.5150000000003</v>
          </cell>
        </row>
        <row r="454">
          <cell r="K454">
            <v>4925.7</v>
          </cell>
        </row>
        <row r="466">
          <cell r="K466">
            <v>6684.555</v>
          </cell>
        </row>
        <row r="478">
          <cell r="K478">
            <v>384.15</v>
          </cell>
        </row>
        <row r="497">
          <cell r="K497">
            <v>48574.528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3"/>
  <sheetViews>
    <sheetView tabSelected="1" view="pageBreakPreview" zoomScale="70" zoomScaleNormal="75" zoomScaleSheetLayoutView="70" zoomScalePageLayoutView="0" workbookViewId="0" topLeftCell="A1">
      <selection activeCell="S4" sqref="S4"/>
    </sheetView>
  </sheetViews>
  <sheetFormatPr defaultColWidth="9.140625" defaultRowHeight="15"/>
  <cols>
    <col min="1" max="1" width="19.57421875" style="9" customWidth="1"/>
    <col min="2" max="2" width="32.8515625" style="11" customWidth="1"/>
    <col min="3" max="3" width="28.00390625" style="11" customWidth="1"/>
    <col min="4" max="4" width="16.28125" style="11" customWidth="1"/>
    <col min="5" max="5" width="16.421875" style="11" customWidth="1"/>
    <col min="6" max="6" width="16.8515625" style="11" customWidth="1"/>
    <col min="7" max="8" width="16.28125" style="11" customWidth="1"/>
    <col min="9" max="9" width="15.8515625" style="11" customWidth="1"/>
    <col min="10" max="10" width="17.8515625" style="11" customWidth="1"/>
    <col min="11" max="11" width="17.140625" style="11" customWidth="1"/>
    <col min="12" max="12" width="18.8515625" style="11" customWidth="1"/>
    <col min="13" max="14" width="15.8515625" style="11" customWidth="1"/>
    <col min="15" max="15" width="24.7109375" style="4" hidden="1" customWidth="1"/>
    <col min="16" max="16" width="11.421875" style="1" hidden="1" customWidth="1"/>
    <col min="17" max="17" width="0" style="1" hidden="1" customWidth="1"/>
    <col min="18" max="18" width="11.140625" style="1" bestFit="1" customWidth="1"/>
    <col min="19" max="16384" width="9.140625" style="1" customWidth="1"/>
  </cols>
  <sheetData>
    <row r="1" spans="2:14" ht="23.25" customHeight="1">
      <c r="B1" s="10"/>
      <c r="C1" s="10"/>
      <c r="D1" s="10"/>
      <c r="E1" s="10"/>
      <c r="F1" s="10"/>
      <c r="I1" s="43"/>
      <c r="J1" s="87" t="s">
        <v>92</v>
      </c>
      <c r="K1" s="87"/>
      <c r="L1" s="87"/>
      <c r="M1" s="87"/>
      <c r="N1" s="87"/>
    </row>
    <row r="2" spans="2:14" ht="23.25" customHeight="1">
      <c r="B2" s="10"/>
      <c r="C2" s="10"/>
      <c r="D2" s="10"/>
      <c r="E2" s="12"/>
      <c r="F2" s="10"/>
      <c r="I2" s="44"/>
      <c r="J2" s="88" t="s">
        <v>76</v>
      </c>
      <c r="K2" s="88"/>
      <c r="L2" s="88"/>
      <c r="M2" s="88"/>
      <c r="N2" s="88"/>
    </row>
    <row r="3" spans="2:17" ht="23.25" customHeight="1">
      <c r="B3" s="10"/>
      <c r="C3" s="10"/>
      <c r="D3" s="10"/>
      <c r="E3" s="12"/>
      <c r="F3" s="10"/>
      <c r="I3" s="44"/>
      <c r="J3" s="88" t="s">
        <v>77</v>
      </c>
      <c r="K3" s="88"/>
      <c r="L3" s="88"/>
      <c r="M3" s="88"/>
      <c r="N3" s="88"/>
      <c r="P3" s="42" t="s">
        <v>90</v>
      </c>
      <c r="Q3" s="1"/>
    </row>
    <row r="4" spans="2:14" ht="43.5" customHeight="1">
      <c r="B4" s="10"/>
      <c r="C4" s="10"/>
      <c r="D4" s="10"/>
      <c r="E4" s="12"/>
      <c r="F4" s="10"/>
      <c r="I4" s="45"/>
      <c r="J4" s="89" t="s">
        <v>54</v>
      </c>
      <c r="K4" s="89"/>
      <c r="L4" s="89"/>
      <c r="M4" s="89"/>
      <c r="N4" s="89"/>
    </row>
    <row r="5" spans="2:14" ht="33" customHeight="1">
      <c r="B5" s="10"/>
      <c r="C5" s="10"/>
      <c r="D5" s="10"/>
      <c r="E5" s="12"/>
      <c r="F5" s="10"/>
      <c r="I5" s="46"/>
      <c r="J5" s="90" t="s">
        <v>160</v>
      </c>
      <c r="K5" s="90"/>
      <c r="L5" s="90"/>
      <c r="M5" s="90"/>
      <c r="N5" s="90"/>
    </row>
    <row r="6" spans="1:15" s="2" customFormat="1" ht="12" customHeight="1">
      <c r="A6" s="13"/>
      <c r="B6" s="10"/>
      <c r="C6" s="10"/>
      <c r="D6" s="10"/>
      <c r="E6" s="12"/>
      <c r="F6" s="10"/>
      <c r="G6" s="12"/>
      <c r="H6" s="12"/>
      <c r="I6" s="12"/>
      <c r="J6" s="12"/>
      <c r="K6" s="12"/>
      <c r="L6" s="12"/>
      <c r="M6" s="12"/>
      <c r="N6" s="12"/>
      <c r="O6" s="5"/>
    </row>
    <row r="7" spans="1:15" s="2" customFormat="1" ht="24" customHeight="1">
      <c r="A7" s="13"/>
      <c r="B7" s="10"/>
      <c r="C7" s="10"/>
      <c r="D7" s="10"/>
      <c r="E7" s="12"/>
      <c r="F7" s="10"/>
      <c r="G7" s="14"/>
      <c r="H7" s="15"/>
      <c r="I7" s="15"/>
      <c r="J7" s="15"/>
      <c r="K7" s="15"/>
      <c r="L7" s="15"/>
      <c r="M7" s="15"/>
      <c r="N7" s="15"/>
      <c r="O7" s="5"/>
    </row>
    <row r="8" spans="1:15" s="2" customFormat="1" ht="15" customHeight="1">
      <c r="A8" s="86" t="s">
        <v>80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5"/>
    </row>
    <row r="9" spans="1:15" s="2" customFormat="1" ht="4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5"/>
    </row>
    <row r="10" ht="15.75" customHeight="1"/>
    <row r="11" spans="1:15" ht="30" customHeight="1">
      <c r="A11" s="68" t="s">
        <v>0</v>
      </c>
      <c r="B11" s="68" t="s">
        <v>162</v>
      </c>
      <c r="C11" s="61" t="s">
        <v>29</v>
      </c>
      <c r="D11" s="61" t="s">
        <v>93</v>
      </c>
      <c r="E11" s="63"/>
      <c r="F11" s="63"/>
      <c r="G11" s="63"/>
      <c r="H11" s="63"/>
      <c r="I11" s="63"/>
      <c r="J11" s="63"/>
      <c r="K11" s="64"/>
      <c r="L11" s="40"/>
      <c r="M11" s="40"/>
      <c r="N11" s="40"/>
      <c r="O11" s="6"/>
    </row>
    <row r="12" spans="1:15" ht="124.5" customHeight="1">
      <c r="A12" s="69"/>
      <c r="B12" s="70"/>
      <c r="C12" s="62"/>
      <c r="D12" s="17">
        <v>2014</v>
      </c>
      <c r="E12" s="17">
        <v>2015</v>
      </c>
      <c r="F12" s="17">
        <v>2016</v>
      </c>
      <c r="G12" s="17">
        <v>2017</v>
      </c>
      <c r="H12" s="17">
        <v>2018</v>
      </c>
      <c r="I12" s="17">
        <v>2019</v>
      </c>
      <c r="J12" s="17">
        <v>2020</v>
      </c>
      <c r="K12" s="17">
        <v>2021</v>
      </c>
      <c r="L12" s="17">
        <v>2022</v>
      </c>
      <c r="M12" s="17">
        <v>2023</v>
      </c>
      <c r="N12" s="17">
        <v>2024</v>
      </c>
      <c r="O12" s="7" t="s">
        <v>82</v>
      </c>
    </row>
    <row r="13" spans="1:16" ht="30.75" customHeight="1">
      <c r="A13" s="56" t="s">
        <v>30</v>
      </c>
      <c r="B13" s="56" t="s">
        <v>1</v>
      </c>
      <c r="C13" s="34" t="s">
        <v>18</v>
      </c>
      <c r="D13" s="20">
        <f aca="true" t="shared" si="0" ref="D13:J13">D14+D15</f>
        <v>5954766.25</v>
      </c>
      <c r="E13" s="20">
        <f t="shared" si="0"/>
        <v>6684375.380999999</v>
      </c>
      <c r="F13" s="20">
        <f>F14+F15</f>
        <v>6850227.093</v>
      </c>
      <c r="G13" s="20">
        <f t="shared" si="0"/>
        <v>7498450.770999999</v>
      </c>
      <c r="H13" s="20">
        <f t="shared" si="0"/>
        <v>7847435.351</v>
      </c>
      <c r="I13" s="20">
        <f t="shared" si="0"/>
        <v>8294571.305000001</v>
      </c>
      <c r="J13" s="20">
        <f t="shared" si="0"/>
        <v>11880215.930000002</v>
      </c>
      <c r="K13" s="20">
        <f>K14+K15</f>
        <v>9942391.077</v>
      </c>
      <c r="L13" s="20">
        <f>L14+L15</f>
        <v>10266881.363000002</v>
      </c>
      <c r="M13" s="20">
        <f>M14+M15</f>
        <v>9208399.997</v>
      </c>
      <c r="N13" s="20">
        <f>N14+N15</f>
        <v>9576757.954000002</v>
      </c>
      <c r="O13" s="8">
        <f>D13+E13+F13+G13+H13+I13+J13+K13+L13+M13+N13</f>
        <v>94004472.47199999</v>
      </c>
      <c r="P13" s="3"/>
    </row>
    <row r="14" spans="1:16" ht="30.75" customHeight="1">
      <c r="A14" s="57"/>
      <c r="B14" s="71"/>
      <c r="C14" s="35" t="s">
        <v>61</v>
      </c>
      <c r="D14" s="21">
        <f aca="true" t="shared" si="1" ref="D14:N14">D21+D109+D146+D207+D223+D248</f>
        <v>1519164.2</v>
      </c>
      <c r="E14" s="20">
        <f t="shared" si="1"/>
        <v>2296833.7959999996</v>
      </c>
      <c r="F14" s="20">
        <f t="shared" si="1"/>
        <v>2380852.527</v>
      </c>
      <c r="G14" s="20">
        <f t="shared" si="1"/>
        <v>2527721.8</v>
      </c>
      <c r="H14" s="20">
        <f t="shared" si="1"/>
        <v>2391503.8579999995</v>
      </c>
      <c r="I14" s="20">
        <f t="shared" si="1"/>
        <v>2658984.5</v>
      </c>
      <c r="J14" s="20">
        <f t="shared" si="1"/>
        <v>5734032.681</v>
      </c>
      <c r="K14" s="20">
        <f t="shared" si="1"/>
        <v>4136974.9</v>
      </c>
      <c r="L14" s="20">
        <f t="shared" si="1"/>
        <v>4203039.8</v>
      </c>
      <c r="M14" s="20">
        <f t="shared" si="1"/>
        <v>3147737.9</v>
      </c>
      <c r="N14" s="20">
        <f t="shared" si="1"/>
        <v>3147737.9</v>
      </c>
      <c r="O14" s="8">
        <f aca="true" t="shared" si="2" ref="O14:O77">D14+E14+F14+G14+H14+I14+J14+K14+L14+M14+N14</f>
        <v>34144583.861999996</v>
      </c>
      <c r="P14" s="3"/>
    </row>
    <row r="15" spans="1:15" ht="30.75" customHeight="1">
      <c r="A15" s="57"/>
      <c r="B15" s="71"/>
      <c r="C15" s="35" t="s">
        <v>26</v>
      </c>
      <c r="D15" s="21">
        <f aca="true" t="shared" si="3" ref="D15:N15">D22+D110+D147+D208+D224+D249</f>
        <v>4435602.05</v>
      </c>
      <c r="E15" s="20">
        <f t="shared" si="3"/>
        <v>4387541.585</v>
      </c>
      <c r="F15" s="20">
        <f t="shared" si="3"/>
        <v>4469374.566000001</v>
      </c>
      <c r="G15" s="20">
        <f t="shared" si="3"/>
        <v>4970728.970999999</v>
      </c>
      <c r="H15" s="20">
        <f t="shared" si="3"/>
        <v>5455931.493</v>
      </c>
      <c r="I15" s="20">
        <f t="shared" si="3"/>
        <v>5635586.805000001</v>
      </c>
      <c r="J15" s="20">
        <f t="shared" si="3"/>
        <v>6146183.249000002</v>
      </c>
      <c r="K15" s="20">
        <f t="shared" si="3"/>
        <v>5805416.177</v>
      </c>
      <c r="L15" s="20">
        <f t="shared" si="3"/>
        <v>6063841.563000001</v>
      </c>
      <c r="M15" s="20">
        <f t="shared" si="3"/>
        <v>6060662.097</v>
      </c>
      <c r="N15" s="20">
        <f t="shared" si="3"/>
        <v>6429020.054000001</v>
      </c>
      <c r="O15" s="8">
        <f t="shared" si="2"/>
        <v>59859888.61</v>
      </c>
    </row>
    <row r="16" spans="1:15" ht="30.75" customHeight="1" hidden="1">
      <c r="A16" s="57"/>
      <c r="B16" s="71"/>
      <c r="C16" s="36" t="s">
        <v>57</v>
      </c>
      <c r="D16" s="21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8">
        <f t="shared" si="2"/>
        <v>0</v>
      </c>
    </row>
    <row r="17" spans="1:15" ht="61.5" customHeight="1" hidden="1">
      <c r="A17" s="57"/>
      <c r="B17" s="71"/>
      <c r="C17" s="33" t="s">
        <v>58</v>
      </c>
      <c r="D17" s="21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8">
        <f t="shared" si="2"/>
        <v>0</v>
      </c>
    </row>
    <row r="18" spans="1:15" ht="66" customHeight="1" hidden="1">
      <c r="A18" s="57"/>
      <c r="B18" s="71"/>
      <c r="C18" s="36" t="s">
        <v>59</v>
      </c>
      <c r="D18" s="21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8">
        <f t="shared" si="2"/>
        <v>0</v>
      </c>
    </row>
    <row r="19" spans="1:15" ht="45" customHeight="1" hidden="1">
      <c r="A19" s="58"/>
      <c r="B19" s="72"/>
      <c r="C19" s="33" t="s">
        <v>60</v>
      </c>
      <c r="D19" s="21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8">
        <f t="shared" si="2"/>
        <v>0</v>
      </c>
    </row>
    <row r="20" spans="1:18" ht="27" customHeight="1">
      <c r="A20" s="65" t="s">
        <v>2</v>
      </c>
      <c r="B20" s="56" t="s">
        <v>28</v>
      </c>
      <c r="C20" s="37" t="s">
        <v>19</v>
      </c>
      <c r="D20" s="20">
        <f aca="true" t="shared" si="4" ref="D20:N20">D22+D21</f>
        <v>2819801.011</v>
      </c>
      <c r="E20" s="20">
        <f t="shared" si="4"/>
        <v>3526212.821999999</v>
      </c>
      <c r="F20" s="20">
        <f t="shared" si="4"/>
        <v>3606629.112</v>
      </c>
      <c r="G20" s="20">
        <f>G22+G21</f>
        <v>3871649.252</v>
      </c>
      <c r="H20" s="20">
        <f t="shared" si="4"/>
        <v>3685873.3499999996</v>
      </c>
      <c r="I20" s="20">
        <f t="shared" si="4"/>
        <v>3663447.6010000003</v>
      </c>
      <c r="J20" s="20">
        <f>J22+J21</f>
        <v>3912427.0480000004</v>
      </c>
      <c r="K20" s="20">
        <f t="shared" si="4"/>
        <v>4137673.457</v>
      </c>
      <c r="L20" s="20">
        <f t="shared" si="4"/>
        <v>4171006.457</v>
      </c>
      <c r="M20" s="20">
        <f t="shared" si="4"/>
        <v>4785489.995999999</v>
      </c>
      <c r="N20" s="20">
        <f t="shared" si="4"/>
        <v>5038177.2</v>
      </c>
      <c r="O20" s="8">
        <f t="shared" si="2"/>
        <v>43218387.305999994</v>
      </c>
      <c r="R20" s="3"/>
    </row>
    <row r="21" spans="1:18" ht="33.75" customHeight="1">
      <c r="A21" s="66"/>
      <c r="B21" s="57"/>
      <c r="C21" s="38" t="s">
        <v>61</v>
      </c>
      <c r="D21" s="20">
        <f>D28+D31+D34+D37+D40+D43+D46+D49+D52+D55+D58+D61+D64+D67+D70+D73+D76+D79+D82+D85+D88+D91+D94+D97</f>
        <v>932681.6</v>
      </c>
      <c r="E21" s="20">
        <f>E28+E31+E34+E37+E40+E43+E46+E49+E52+E55+E58+E61+E64+E67+E70+E73+E76+E79+E82+E85+E88+E91+E94+E97</f>
        <v>1668315.0959999997</v>
      </c>
      <c r="F21" s="20">
        <f>F28+F31+F34+F37+F40+F43+F46+F49+F52+F55+F58+F61+F64+F67+F70+F73+F76+F79+F82+F85+F88+F91+F94+F97</f>
        <v>1703059.527</v>
      </c>
      <c r="G21" s="20">
        <f>G28+G31+G34+G37+G40+G43+G46+G49+G52+G55+G58+G61+G64+G67+G70+G73+G76+G79+G82+G85+G88+G91+G94+G97+G100</f>
        <v>1833956.5</v>
      </c>
      <c r="H21" s="20">
        <f>H28+H31+H34+H37+H40+H43+H46+H49+H52+H55+H58+H61+H64+H67+H70+H73+H76+H79+H82+H85+H88+H91+H94+H97+H100</f>
        <v>1597002.4</v>
      </c>
      <c r="I21" s="20">
        <f aca="true" t="shared" si="5" ref="I21:N22">I28+I31+I34+I37+I40+I43+I46+I49+I52+I55+I58+I61+I64+I67+I70+I73+I76+I79+I82+I85+I88+I91+I94+I97+I100+I103</f>
        <v>1418963.6</v>
      </c>
      <c r="J21" s="20">
        <f aca="true" t="shared" si="6" ref="J21:L22">J28+J31+J34+J37+J40+J43+J46+J49+J52+J55+J58+J61+J64+J67+J70+J73+J76+J79+J82+J85+J88+J91+J94+J97+J100+J103+J106</f>
        <v>1623068.0999999999</v>
      </c>
      <c r="K21" s="20">
        <f t="shared" si="6"/>
        <v>1821534.9</v>
      </c>
      <c r="L21" s="20">
        <f t="shared" si="6"/>
        <v>1854867.9</v>
      </c>
      <c r="M21" s="20">
        <f t="shared" si="5"/>
        <v>2125751.5</v>
      </c>
      <c r="N21" s="20">
        <f t="shared" si="5"/>
        <v>2125751.5</v>
      </c>
      <c r="O21" s="8">
        <f t="shared" si="2"/>
        <v>18704952.623</v>
      </c>
      <c r="R21" s="3"/>
    </row>
    <row r="22" spans="1:18" ht="33.75" customHeight="1">
      <c r="A22" s="66"/>
      <c r="B22" s="57"/>
      <c r="C22" s="38" t="s">
        <v>26</v>
      </c>
      <c r="D22" s="20">
        <f>D29+D32+D35+D38+D41+D44+D47+D50+D53+D56+D59+D62+D65+D68+D71+D74+D77+D80+D83+D86+D89+D92+D95+D98</f>
        <v>1887119.411</v>
      </c>
      <c r="E22" s="20">
        <f>E29+E32+E35+E38+E41+E44+E47+E50+E53+E56+E59+E62+E65+E68+E71+E74+E77+E80+E83+E86+E89+E92+E95+E98</f>
        <v>1857897.7259999996</v>
      </c>
      <c r="F22" s="20">
        <f>F29+F32+F35+F38+F41+F44+F47+F50+F53+F56+F59+F62+F65+F68+F71+F74+F77+F80+F83+F86+F89+F92+F95+F98+F101</f>
        <v>1903569.5850000002</v>
      </c>
      <c r="G22" s="20">
        <f>G29+G32+G35+G38+G41+G44+G47+G50+G53+G56+G59+G62+G65+G68+G71+G74+G77+G80+G83+G86+G89+G92+G95+G98+G101</f>
        <v>2037692.7519999999</v>
      </c>
      <c r="H22" s="20">
        <f>H29+H32+H35+H38+H41+H44+H47+H50+H53+H56+H59+H62+H65+H68+H71+H74+H77+H80+H83+H86+H89+H92+H95+H98+H101</f>
        <v>2088870.95</v>
      </c>
      <c r="I22" s="20">
        <f t="shared" si="5"/>
        <v>2244484.001</v>
      </c>
      <c r="J22" s="20">
        <f t="shared" si="6"/>
        <v>2289358.948000001</v>
      </c>
      <c r="K22" s="20">
        <f t="shared" si="6"/>
        <v>2316138.557</v>
      </c>
      <c r="L22" s="20">
        <f t="shared" si="6"/>
        <v>2316138.557</v>
      </c>
      <c r="M22" s="20">
        <f t="shared" si="5"/>
        <v>2659738.496</v>
      </c>
      <c r="N22" s="20">
        <f t="shared" si="5"/>
        <v>2912425.7</v>
      </c>
      <c r="O22" s="8">
        <f t="shared" si="2"/>
        <v>24513434.683</v>
      </c>
      <c r="R22" s="3"/>
    </row>
    <row r="23" spans="1:18" ht="25.5" customHeight="1" hidden="1">
      <c r="A23" s="66"/>
      <c r="B23" s="57"/>
      <c r="C23" s="36" t="s">
        <v>57</v>
      </c>
      <c r="D23" s="21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8">
        <f t="shared" si="2"/>
        <v>0</v>
      </c>
      <c r="R23" s="3"/>
    </row>
    <row r="24" spans="1:18" ht="61.5" customHeight="1" hidden="1">
      <c r="A24" s="66"/>
      <c r="B24" s="57"/>
      <c r="C24" s="33" t="s">
        <v>58</v>
      </c>
      <c r="D24" s="21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8">
        <f t="shared" si="2"/>
        <v>0</v>
      </c>
      <c r="R24" s="3"/>
    </row>
    <row r="25" spans="1:18" ht="62.25" customHeight="1" hidden="1">
      <c r="A25" s="66"/>
      <c r="B25" s="57"/>
      <c r="C25" s="36" t="s">
        <v>59</v>
      </c>
      <c r="D25" s="21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8">
        <f t="shared" si="2"/>
        <v>0</v>
      </c>
      <c r="R25" s="3"/>
    </row>
    <row r="26" spans="1:18" ht="41.25" customHeight="1" hidden="1">
      <c r="A26" s="67"/>
      <c r="B26" s="58"/>
      <c r="C26" s="33" t="s">
        <v>60</v>
      </c>
      <c r="D26" s="21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8">
        <f t="shared" si="2"/>
        <v>0</v>
      </c>
      <c r="R26" s="3"/>
    </row>
    <row r="27" spans="1:18" ht="24.75" customHeight="1">
      <c r="A27" s="60" t="s">
        <v>94</v>
      </c>
      <c r="B27" s="73" t="s">
        <v>31</v>
      </c>
      <c r="C27" s="16" t="s">
        <v>19</v>
      </c>
      <c r="D27" s="20">
        <f>D28+D29</f>
        <v>0</v>
      </c>
      <c r="E27" s="20">
        <f aca="true" t="shared" si="7" ref="E27:N27">E28+E29</f>
        <v>949409.7</v>
      </c>
      <c r="F27" s="20">
        <f t="shared" si="7"/>
        <v>1025460</v>
      </c>
      <c r="G27" s="20">
        <f t="shared" si="7"/>
        <v>1085407.7</v>
      </c>
      <c r="H27" s="20">
        <f>H28+H29</f>
        <v>967845</v>
      </c>
      <c r="I27" s="20">
        <f t="shared" si="7"/>
        <v>726949</v>
      </c>
      <c r="J27" s="20">
        <f t="shared" si="7"/>
        <v>722447.9</v>
      </c>
      <c r="K27" s="20">
        <f t="shared" si="7"/>
        <v>750901</v>
      </c>
      <c r="L27" s="20">
        <f t="shared" si="7"/>
        <v>780474.9</v>
      </c>
      <c r="M27" s="20">
        <f t="shared" si="7"/>
        <v>1290541.4</v>
      </c>
      <c r="N27" s="20">
        <f t="shared" si="7"/>
        <v>1290541.4</v>
      </c>
      <c r="O27" s="8">
        <f t="shared" si="2"/>
        <v>9589978.000000002</v>
      </c>
      <c r="R27" s="3"/>
    </row>
    <row r="28" spans="1:18" ht="34.5" customHeight="1">
      <c r="A28" s="60"/>
      <c r="B28" s="74"/>
      <c r="C28" s="38" t="s">
        <v>61</v>
      </c>
      <c r="D28" s="20">
        <v>0</v>
      </c>
      <c r="E28" s="20">
        <v>949409.7</v>
      </c>
      <c r="F28" s="20">
        <f>'[1]лист1'!$J$26</f>
        <v>1025460</v>
      </c>
      <c r="G28" s="20">
        <f>'[4]лист1'!$K$26</f>
        <v>1085407.7</v>
      </c>
      <c r="H28" s="20">
        <v>967845</v>
      </c>
      <c r="I28" s="20">
        <v>726949</v>
      </c>
      <c r="J28" s="20">
        <v>722447.9</v>
      </c>
      <c r="K28" s="20">
        <v>750901</v>
      </c>
      <c r="L28" s="20">
        <v>780474.9</v>
      </c>
      <c r="M28" s="20">
        <v>1290541.4</v>
      </c>
      <c r="N28" s="20">
        <v>1290541.4</v>
      </c>
      <c r="O28" s="8">
        <f t="shared" si="2"/>
        <v>9589978.000000002</v>
      </c>
      <c r="R28" s="3"/>
    </row>
    <row r="29" spans="1:18" ht="27.75" customHeight="1">
      <c r="A29" s="60"/>
      <c r="B29" s="75"/>
      <c r="C29" s="38" t="s">
        <v>26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8">
        <f t="shared" si="2"/>
        <v>0</v>
      </c>
      <c r="R29" s="3"/>
    </row>
    <row r="30" spans="1:18" ht="19.5" customHeight="1">
      <c r="A30" s="56" t="s">
        <v>95</v>
      </c>
      <c r="B30" s="76" t="s">
        <v>79</v>
      </c>
      <c r="C30" s="16" t="s">
        <v>19</v>
      </c>
      <c r="D30" s="20">
        <f>D31+D32</f>
        <v>893</v>
      </c>
      <c r="E30" s="20">
        <f aca="true" t="shared" si="8" ref="E30:N30">E31+E32</f>
        <v>877.302</v>
      </c>
      <c r="F30" s="20">
        <f t="shared" si="8"/>
        <v>824.166</v>
      </c>
      <c r="G30" s="20">
        <f t="shared" si="8"/>
        <v>629.309</v>
      </c>
      <c r="H30" s="20">
        <f t="shared" si="8"/>
        <v>614.355</v>
      </c>
      <c r="I30" s="20">
        <f t="shared" si="8"/>
        <v>455.076</v>
      </c>
      <c r="J30" s="20">
        <f t="shared" si="8"/>
        <v>482.126</v>
      </c>
      <c r="K30" s="20">
        <f t="shared" si="8"/>
        <v>485.126</v>
      </c>
      <c r="L30" s="20">
        <f t="shared" si="8"/>
        <v>485.126</v>
      </c>
      <c r="M30" s="20">
        <f t="shared" si="8"/>
        <v>671.634</v>
      </c>
      <c r="N30" s="20">
        <f t="shared" si="8"/>
        <v>698.499</v>
      </c>
      <c r="O30" s="8">
        <f t="shared" si="2"/>
        <v>7115.719000000001</v>
      </c>
      <c r="R30" s="3"/>
    </row>
    <row r="31" spans="1:18" ht="65.25" customHeight="1">
      <c r="A31" s="57"/>
      <c r="B31" s="76"/>
      <c r="C31" s="38" t="s">
        <v>61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8">
        <f t="shared" si="2"/>
        <v>0</v>
      </c>
      <c r="R31" s="3"/>
    </row>
    <row r="32" spans="1:18" ht="72" customHeight="1">
      <c r="A32" s="58"/>
      <c r="B32" s="76"/>
      <c r="C32" s="38" t="s">
        <v>26</v>
      </c>
      <c r="D32" s="20">
        <v>893</v>
      </c>
      <c r="E32" s="20">
        <v>877.302</v>
      </c>
      <c r="F32" s="20">
        <f>'[1]лист1'!$J$31</f>
        <v>824.166</v>
      </c>
      <c r="G32" s="20">
        <f>'[4]лист1'!$K$31</f>
        <v>629.309</v>
      </c>
      <c r="H32" s="20">
        <v>614.355</v>
      </c>
      <c r="I32" s="20">
        <v>455.076</v>
      </c>
      <c r="J32" s="20">
        <v>482.126</v>
      </c>
      <c r="K32" s="20">
        <v>485.126</v>
      </c>
      <c r="L32" s="20">
        <v>485.126</v>
      </c>
      <c r="M32" s="20">
        <v>671.634</v>
      </c>
      <c r="N32" s="20">
        <v>698.499</v>
      </c>
      <c r="O32" s="8">
        <f t="shared" si="2"/>
        <v>7115.719000000001</v>
      </c>
      <c r="R32" s="3"/>
    </row>
    <row r="33" spans="1:18" ht="23.25" customHeight="1">
      <c r="A33" s="56" t="s">
        <v>96</v>
      </c>
      <c r="B33" s="56" t="s">
        <v>68</v>
      </c>
      <c r="C33" s="16" t="s">
        <v>19</v>
      </c>
      <c r="D33" s="20">
        <f>D34+D35</f>
        <v>1114937.201</v>
      </c>
      <c r="E33" s="20">
        <f aca="true" t="shared" si="9" ref="E33:N33">E34+E35</f>
        <v>1135454.896</v>
      </c>
      <c r="F33" s="20">
        <f t="shared" si="9"/>
        <v>1155087.8360000001</v>
      </c>
      <c r="G33" s="20">
        <f t="shared" si="9"/>
        <v>1214054.954</v>
      </c>
      <c r="H33" s="20">
        <f t="shared" si="9"/>
        <v>1210025.695</v>
      </c>
      <c r="I33" s="20">
        <f t="shared" si="9"/>
        <v>1280747.645</v>
      </c>
      <c r="J33" s="20">
        <f t="shared" si="9"/>
        <v>1274291.628</v>
      </c>
      <c r="K33" s="20">
        <f t="shared" si="9"/>
        <v>1274295.423</v>
      </c>
      <c r="L33" s="20">
        <f t="shared" si="9"/>
        <v>1274295.423</v>
      </c>
      <c r="M33" s="20">
        <f t="shared" si="9"/>
        <v>1550912.57</v>
      </c>
      <c r="N33" s="20">
        <f t="shared" si="9"/>
        <v>1662529.733</v>
      </c>
      <c r="O33" s="8">
        <f t="shared" si="2"/>
        <v>14146633.004</v>
      </c>
      <c r="R33" s="3"/>
    </row>
    <row r="34" spans="1:18" ht="56.25" customHeight="1">
      <c r="A34" s="57"/>
      <c r="B34" s="57"/>
      <c r="C34" s="38" t="s">
        <v>61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8">
        <f t="shared" si="2"/>
        <v>0</v>
      </c>
      <c r="R34" s="3"/>
    </row>
    <row r="35" spans="1:18" ht="47.25" customHeight="1">
      <c r="A35" s="58"/>
      <c r="B35" s="58"/>
      <c r="C35" s="38" t="s">
        <v>26</v>
      </c>
      <c r="D35" s="20">
        <v>1114937.201</v>
      </c>
      <c r="E35" s="20">
        <v>1135454.896</v>
      </c>
      <c r="F35" s="20">
        <f>'[1]лист1'!$J$36</f>
        <v>1155087.8360000001</v>
      </c>
      <c r="G35" s="20">
        <f>'[4]лист1'!$K$36</f>
        <v>1214054.954</v>
      </c>
      <c r="H35" s="20">
        <v>1210025.695</v>
      </c>
      <c r="I35" s="20">
        <v>1280747.645</v>
      </c>
      <c r="J35" s="20">
        <v>1274291.628</v>
      </c>
      <c r="K35" s="20">
        <v>1274295.423</v>
      </c>
      <c r="L35" s="20">
        <v>1274295.423</v>
      </c>
      <c r="M35" s="20">
        <v>1550912.57</v>
      </c>
      <c r="N35" s="20">
        <v>1662529.733</v>
      </c>
      <c r="O35" s="8">
        <f t="shared" si="2"/>
        <v>14146633.004</v>
      </c>
      <c r="R35" s="3"/>
    </row>
    <row r="36" spans="1:18" ht="22.5" customHeight="1">
      <c r="A36" s="56" t="s">
        <v>97</v>
      </c>
      <c r="B36" s="56" t="s">
        <v>32</v>
      </c>
      <c r="C36" s="16" t="s">
        <v>19</v>
      </c>
      <c r="D36" s="20">
        <f aca="true" t="shared" si="10" ref="D36:N36">D37+D38</f>
        <v>66975.7</v>
      </c>
      <c r="E36" s="20">
        <f t="shared" si="10"/>
        <v>51090.836</v>
      </c>
      <c r="F36" s="20">
        <f t="shared" si="10"/>
        <v>51990.647999999994</v>
      </c>
      <c r="G36" s="20">
        <f>G37+G38</f>
        <v>52773.14</v>
      </c>
      <c r="H36" s="20">
        <f t="shared" si="10"/>
        <v>4495.139999999999</v>
      </c>
      <c r="I36" s="20">
        <f t="shared" si="10"/>
        <v>4453.124</v>
      </c>
      <c r="J36" s="20">
        <f t="shared" si="10"/>
        <v>4821.371</v>
      </c>
      <c r="K36" s="20">
        <f t="shared" si="10"/>
        <v>4821.371</v>
      </c>
      <c r="L36" s="20">
        <f t="shared" si="10"/>
        <v>4821.371</v>
      </c>
      <c r="M36" s="20">
        <f t="shared" si="10"/>
        <v>4985.704</v>
      </c>
      <c r="N36" s="20">
        <f t="shared" si="10"/>
        <v>5181.365</v>
      </c>
      <c r="O36" s="8">
        <f t="shared" si="2"/>
        <v>256409.77000000002</v>
      </c>
      <c r="R36" s="3"/>
    </row>
    <row r="37" spans="1:18" ht="40.5" customHeight="1">
      <c r="A37" s="57"/>
      <c r="B37" s="57"/>
      <c r="C37" s="38" t="s">
        <v>61</v>
      </c>
      <c r="D37" s="20">
        <v>63181.7</v>
      </c>
      <c r="E37" s="20">
        <v>47372.36</v>
      </c>
      <c r="F37" s="20">
        <f>'[1]лист1'!$J$62+'[1]лист1'!$J$67</f>
        <v>48077.7</v>
      </c>
      <c r="G37" s="20">
        <f>'[4]лист1'!$K$64+'[4]лист1'!$K$69+'[4]лист1'!$K$74</f>
        <v>48694.7</v>
      </c>
      <c r="H37" s="20">
        <v>133.7</v>
      </c>
      <c r="I37" s="20">
        <v>118.4</v>
      </c>
      <c r="J37" s="20">
        <v>143.2</v>
      </c>
      <c r="K37" s="20">
        <v>143.2</v>
      </c>
      <c r="L37" s="20">
        <v>143.2</v>
      </c>
      <c r="M37" s="20">
        <v>94.2</v>
      </c>
      <c r="N37" s="20">
        <v>94.2</v>
      </c>
      <c r="O37" s="8">
        <f t="shared" si="2"/>
        <v>208196.56000000008</v>
      </c>
      <c r="R37" s="3"/>
    </row>
    <row r="38" spans="1:18" ht="39.75" customHeight="1">
      <c r="A38" s="58"/>
      <c r="B38" s="58"/>
      <c r="C38" s="38" t="s">
        <v>26</v>
      </c>
      <c r="D38" s="20">
        <v>3794</v>
      </c>
      <c r="E38" s="20">
        <v>3718.476</v>
      </c>
      <c r="F38" s="20">
        <f>'[1]лист1'!$J$57</f>
        <v>3912.948</v>
      </c>
      <c r="G38" s="20">
        <f>'[4]лист1'!$K$59</f>
        <v>4078.44</v>
      </c>
      <c r="H38" s="20">
        <v>4361.44</v>
      </c>
      <c r="I38" s="20">
        <v>4334.724</v>
      </c>
      <c r="J38" s="20">
        <v>4678.171</v>
      </c>
      <c r="K38" s="20">
        <v>4678.171</v>
      </c>
      <c r="L38" s="20">
        <v>4678.171</v>
      </c>
      <c r="M38" s="20">
        <v>4891.504</v>
      </c>
      <c r="N38" s="20">
        <v>5087.165</v>
      </c>
      <c r="O38" s="8">
        <f t="shared" si="2"/>
        <v>48213.21000000001</v>
      </c>
      <c r="R38" s="3"/>
    </row>
    <row r="39" spans="1:18" ht="24" customHeight="1">
      <c r="A39" s="56" t="s">
        <v>98</v>
      </c>
      <c r="B39" s="56" t="s">
        <v>62</v>
      </c>
      <c r="C39" s="16" t="s">
        <v>19</v>
      </c>
      <c r="D39" s="20">
        <f>D40+D41</f>
        <v>23863.6</v>
      </c>
      <c r="E39" s="20">
        <f aca="true" t="shared" si="11" ref="E39:N39">E40+E41</f>
        <v>21159.368</v>
      </c>
      <c r="F39" s="20">
        <f t="shared" si="11"/>
        <v>20557.194</v>
      </c>
      <c r="G39" s="20">
        <f t="shared" si="11"/>
        <v>28277.535</v>
      </c>
      <c r="H39" s="20">
        <f t="shared" si="11"/>
        <v>31134.485</v>
      </c>
      <c r="I39" s="20">
        <f t="shared" si="11"/>
        <v>31936.995</v>
      </c>
      <c r="J39" s="20">
        <f t="shared" si="11"/>
        <v>35002.153</v>
      </c>
      <c r="K39" s="20">
        <f t="shared" si="11"/>
        <v>35008.448</v>
      </c>
      <c r="L39" s="20">
        <f t="shared" si="11"/>
        <v>35008.448</v>
      </c>
      <c r="M39" s="20">
        <f t="shared" si="11"/>
        <v>33960.623</v>
      </c>
      <c r="N39" s="20">
        <f t="shared" si="11"/>
        <v>35319.047</v>
      </c>
      <c r="O39" s="8">
        <f t="shared" si="2"/>
        <v>331227.896</v>
      </c>
      <c r="R39" s="3"/>
    </row>
    <row r="40" spans="1:18" ht="102" customHeight="1">
      <c r="A40" s="57"/>
      <c r="B40" s="57"/>
      <c r="C40" s="38" t="s">
        <v>61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8">
        <f t="shared" si="2"/>
        <v>0</v>
      </c>
      <c r="R40" s="3"/>
    </row>
    <row r="41" spans="1:18" ht="111.75" customHeight="1">
      <c r="A41" s="58"/>
      <c r="B41" s="58"/>
      <c r="C41" s="38" t="s">
        <v>26</v>
      </c>
      <c r="D41" s="20">
        <v>23863.6</v>
      </c>
      <c r="E41" s="20">
        <v>21159.368</v>
      </c>
      <c r="F41" s="20">
        <f>'[1]лист1'!$J$73</f>
        <v>20557.194</v>
      </c>
      <c r="G41" s="20">
        <f>'[4]лист1'!$K$75</f>
        <v>28277.535</v>
      </c>
      <c r="H41" s="20">
        <v>31134.485</v>
      </c>
      <c r="I41" s="20">
        <v>31936.995</v>
      </c>
      <c r="J41" s="20">
        <v>35002.153</v>
      </c>
      <c r="K41" s="20">
        <v>35008.448</v>
      </c>
      <c r="L41" s="20">
        <v>35008.448</v>
      </c>
      <c r="M41" s="20">
        <v>33960.623</v>
      </c>
      <c r="N41" s="20">
        <v>35319.047</v>
      </c>
      <c r="O41" s="8">
        <f t="shared" si="2"/>
        <v>331227.896</v>
      </c>
      <c r="R41" s="3"/>
    </row>
    <row r="42" spans="1:18" ht="24.75" customHeight="1">
      <c r="A42" s="56" t="s">
        <v>99</v>
      </c>
      <c r="B42" s="56" t="s">
        <v>33</v>
      </c>
      <c r="C42" s="41" t="s">
        <v>19</v>
      </c>
      <c r="D42" s="20">
        <f>D43+D44</f>
        <v>1024749.906</v>
      </c>
      <c r="E42" s="20">
        <f aca="true" t="shared" si="12" ref="E42:N42">E43+E44</f>
        <v>789983.5009999999</v>
      </c>
      <c r="F42" s="20">
        <f t="shared" si="12"/>
        <v>729208.059</v>
      </c>
      <c r="G42" s="20">
        <v>793505.414</v>
      </c>
      <c r="H42" s="20">
        <f t="shared" si="12"/>
        <v>716500.881</v>
      </c>
      <c r="I42" s="20">
        <f t="shared" si="12"/>
        <v>782758.8300000001</v>
      </c>
      <c r="J42" s="20">
        <f t="shared" si="12"/>
        <v>1004522.138</v>
      </c>
      <c r="K42" s="20">
        <f t="shared" si="12"/>
        <v>1004900.033</v>
      </c>
      <c r="L42" s="20">
        <f t="shared" si="12"/>
        <v>1004810.433</v>
      </c>
      <c r="M42" s="20">
        <f t="shared" si="12"/>
        <v>950677.242</v>
      </c>
      <c r="N42" s="20">
        <f t="shared" si="12"/>
        <v>959101.762</v>
      </c>
      <c r="O42" s="8">
        <f t="shared" si="2"/>
        <v>9760718.199000001</v>
      </c>
      <c r="R42" s="3"/>
    </row>
    <row r="43" spans="1:18" ht="33.75" customHeight="1">
      <c r="A43" s="57"/>
      <c r="B43" s="57"/>
      <c r="C43" s="35" t="s">
        <v>61</v>
      </c>
      <c r="D43" s="20">
        <v>795565.1</v>
      </c>
      <c r="E43" s="20">
        <v>594764.7</v>
      </c>
      <c r="F43" s="20">
        <f>'[1]лист1'!$J$101+'[1]лист1'!$J$108</f>
        <v>552194.427</v>
      </c>
      <c r="G43" s="20">
        <f>'[4]лист1'!$K$104+'[4]лист1'!$K$106+'[4]лист1'!$K$108+947.3</f>
        <v>616372.3</v>
      </c>
      <c r="H43" s="20">
        <v>542922.5</v>
      </c>
      <c r="I43" s="20">
        <v>603843.9</v>
      </c>
      <c r="J43" s="20">
        <v>807902.3</v>
      </c>
      <c r="K43" s="20">
        <v>807879.5</v>
      </c>
      <c r="L43" s="20">
        <v>807789.9</v>
      </c>
      <c r="M43" s="20">
        <v>740064.2</v>
      </c>
      <c r="N43" s="20">
        <v>740064.2</v>
      </c>
      <c r="O43" s="8">
        <f t="shared" si="2"/>
        <v>7609363.027000001</v>
      </c>
      <c r="R43" s="3"/>
    </row>
    <row r="44" spans="1:18" ht="45.75" customHeight="1">
      <c r="A44" s="58"/>
      <c r="B44" s="58"/>
      <c r="C44" s="35" t="s">
        <v>26</v>
      </c>
      <c r="D44" s="20">
        <v>229184.806</v>
      </c>
      <c r="E44" s="20">
        <v>195218.801</v>
      </c>
      <c r="F44" s="20">
        <f>'[1]лист1'!$J$89+'[1]лист1'!$J$94+'[1]лист1'!$J$111</f>
        <v>177013.632</v>
      </c>
      <c r="G44" s="20">
        <f>'[4]лист1'!$K$92+'[4]лист1'!$K$94+'[4]лист1'!$K$97+'[4]лист1'!$K$99+'[4]лист1'!$K$101+'[4]лист1'!$K$117+222.24</f>
        <v>177133.114</v>
      </c>
      <c r="H44" s="20">
        <v>173578.381</v>
      </c>
      <c r="I44" s="20">
        <v>178914.93</v>
      </c>
      <c r="J44" s="54">
        <v>196619.838</v>
      </c>
      <c r="K44" s="20">
        <v>197020.533</v>
      </c>
      <c r="L44" s="20">
        <v>197020.533</v>
      </c>
      <c r="M44" s="20">
        <v>210613.042</v>
      </c>
      <c r="N44" s="20">
        <v>219037.562</v>
      </c>
      <c r="O44" s="8">
        <f t="shared" si="2"/>
        <v>2151355.1720000003</v>
      </c>
      <c r="R44" s="3"/>
    </row>
    <row r="45" spans="1:18" ht="30" customHeight="1">
      <c r="A45" s="56" t="s">
        <v>100</v>
      </c>
      <c r="B45" s="76" t="s">
        <v>63</v>
      </c>
      <c r="C45" s="16" t="s">
        <v>19</v>
      </c>
      <c r="D45" s="20">
        <f>D46+D47</f>
        <v>73804.8</v>
      </c>
      <c r="E45" s="20">
        <f aca="true" t="shared" si="13" ref="E45:N45">E46+E47</f>
        <v>76660.136</v>
      </c>
      <c r="F45" s="20">
        <f t="shared" si="13"/>
        <v>77175.1</v>
      </c>
      <c r="G45" s="20">
        <f t="shared" si="13"/>
        <v>83337.8</v>
      </c>
      <c r="H45" s="20">
        <f t="shared" si="13"/>
        <v>85953.5</v>
      </c>
      <c r="I45" s="20">
        <f t="shared" si="13"/>
        <v>87899.6</v>
      </c>
      <c r="J45" s="20">
        <f t="shared" si="13"/>
        <v>92433.5</v>
      </c>
      <c r="K45" s="20">
        <f t="shared" si="13"/>
        <v>96126.1</v>
      </c>
      <c r="L45" s="20">
        <f t="shared" si="13"/>
        <v>99970.6</v>
      </c>
      <c r="M45" s="20">
        <f t="shared" si="13"/>
        <v>94890.2</v>
      </c>
      <c r="N45" s="20">
        <f t="shared" si="13"/>
        <v>94890.2</v>
      </c>
      <c r="O45" s="8">
        <f t="shared" si="2"/>
        <v>963141.5359999998</v>
      </c>
      <c r="R45" s="3"/>
    </row>
    <row r="46" spans="1:18" ht="36.75" customHeight="1">
      <c r="A46" s="57"/>
      <c r="B46" s="76"/>
      <c r="C46" s="38" t="s">
        <v>61</v>
      </c>
      <c r="D46" s="20">
        <v>73804.8</v>
      </c>
      <c r="E46" s="20">
        <v>76660.136</v>
      </c>
      <c r="F46" s="20">
        <f>'[1]лист1'!$J$119</f>
        <v>77175.1</v>
      </c>
      <c r="G46" s="20">
        <f>'[4]лист1'!$K$122</f>
        <v>83337.8</v>
      </c>
      <c r="H46" s="20">
        <v>85953.5</v>
      </c>
      <c r="I46" s="20">
        <v>87899.6</v>
      </c>
      <c r="J46" s="20">
        <v>92433.5</v>
      </c>
      <c r="K46" s="20">
        <v>96126.1</v>
      </c>
      <c r="L46" s="20">
        <v>99970.6</v>
      </c>
      <c r="M46" s="20">
        <v>94890.2</v>
      </c>
      <c r="N46" s="20">
        <v>94890.2</v>
      </c>
      <c r="O46" s="8">
        <f t="shared" si="2"/>
        <v>963141.5359999998</v>
      </c>
      <c r="R46" s="3"/>
    </row>
    <row r="47" spans="1:18" ht="36" customHeight="1">
      <c r="A47" s="58"/>
      <c r="B47" s="76"/>
      <c r="C47" s="38" t="s">
        <v>26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8">
        <f t="shared" si="2"/>
        <v>0</v>
      </c>
      <c r="R47" s="3"/>
    </row>
    <row r="48" spans="1:18" ht="27.75" customHeight="1">
      <c r="A48" s="56" t="s">
        <v>101</v>
      </c>
      <c r="B48" s="76" t="s">
        <v>34</v>
      </c>
      <c r="C48" s="16" t="s">
        <v>19</v>
      </c>
      <c r="D48" s="20">
        <f>D49+D50</f>
        <v>130</v>
      </c>
      <c r="E48" s="20">
        <f aca="true" t="shared" si="14" ref="E48:N48">E49+E50</f>
        <v>108.2</v>
      </c>
      <c r="F48" s="20">
        <f t="shared" si="14"/>
        <v>152.3</v>
      </c>
      <c r="G48" s="20">
        <f t="shared" si="14"/>
        <v>144</v>
      </c>
      <c r="H48" s="20">
        <f t="shared" si="14"/>
        <v>147.7</v>
      </c>
      <c r="I48" s="20">
        <f t="shared" si="14"/>
        <v>152.7</v>
      </c>
      <c r="J48" s="20">
        <f t="shared" si="14"/>
        <v>141.2</v>
      </c>
      <c r="K48" s="20">
        <f t="shared" si="14"/>
        <v>145.2</v>
      </c>
      <c r="L48" s="20">
        <f t="shared" si="14"/>
        <v>149.4</v>
      </c>
      <c r="M48" s="20">
        <f t="shared" si="14"/>
        <v>161.5</v>
      </c>
      <c r="N48" s="20">
        <f t="shared" si="14"/>
        <v>161.5</v>
      </c>
      <c r="O48" s="8">
        <f t="shared" si="2"/>
        <v>1593.7000000000003</v>
      </c>
      <c r="R48" s="3"/>
    </row>
    <row r="49" spans="1:18" ht="36" customHeight="1">
      <c r="A49" s="57"/>
      <c r="B49" s="76"/>
      <c r="C49" s="38" t="s">
        <v>61</v>
      </c>
      <c r="D49" s="20">
        <v>130</v>
      </c>
      <c r="E49" s="20">
        <v>108.2</v>
      </c>
      <c r="F49" s="20">
        <f>'[1]лист1'!$J$124</f>
        <v>152.3</v>
      </c>
      <c r="G49" s="20">
        <f>'[4]лист1'!$K$127</f>
        <v>144</v>
      </c>
      <c r="H49" s="20">
        <v>147.7</v>
      </c>
      <c r="I49" s="20">
        <v>152.7</v>
      </c>
      <c r="J49" s="20">
        <v>141.2</v>
      </c>
      <c r="K49" s="20">
        <v>145.2</v>
      </c>
      <c r="L49" s="20">
        <v>149.4</v>
      </c>
      <c r="M49" s="20">
        <v>161.5</v>
      </c>
      <c r="N49" s="20">
        <v>161.5</v>
      </c>
      <c r="O49" s="8">
        <f t="shared" si="2"/>
        <v>1593.7000000000003</v>
      </c>
      <c r="R49" s="3"/>
    </row>
    <row r="50" spans="1:18" ht="42" customHeight="1">
      <c r="A50" s="58"/>
      <c r="B50" s="76"/>
      <c r="C50" s="38" t="s">
        <v>26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8">
        <f t="shared" si="2"/>
        <v>0</v>
      </c>
      <c r="R50" s="3"/>
    </row>
    <row r="51" spans="1:18" ht="30" customHeight="1">
      <c r="A51" s="56" t="s">
        <v>102</v>
      </c>
      <c r="B51" s="76" t="s">
        <v>35</v>
      </c>
      <c r="C51" s="16" t="s">
        <v>19</v>
      </c>
      <c r="D51" s="20">
        <f>D52+D53</f>
        <v>19726.369</v>
      </c>
      <c r="E51" s="20">
        <f aca="true" t="shared" si="15" ref="E51:N51">E52+E53</f>
        <v>18451.403</v>
      </c>
      <c r="F51" s="20">
        <f t="shared" si="15"/>
        <v>18493.415</v>
      </c>
      <c r="G51" s="20">
        <f t="shared" si="15"/>
        <v>18703.552</v>
      </c>
      <c r="H51" s="20">
        <f t="shared" si="15"/>
        <v>17384.22</v>
      </c>
      <c r="I51" s="20">
        <v>19307.521</v>
      </c>
      <c r="J51" s="20">
        <f t="shared" si="15"/>
        <v>18940.812</v>
      </c>
      <c r="K51" s="20">
        <f t="shared" si="15"/>
        <v>18940.812</v>
      </c>
      <c r="L51" s="20">
        <f t="shared" si="15"/>
        <v>18940.812</v>
      </c>
      <c r="M51" s="20">
        <f t="shared" si="15"/>
        <v>20832.481</v>
      </c>
      <c r="N51" s="20">
        <f t="shared" si="15"/>
        <v>21665.781</v>
      </c>
      <c r="O51" s="8">
        <f t="shared" si="2"/>
        <v>211387.178</v>
      </c>
      <c r="R51" s="3"/>
    </row>
    <row r="52" spans="1:18" ht="27" customHeight="1">
      <c r="A52" s="57"/>
      <c r="B52" s="76"/>
      <c r="C52" s="38" t="s">
        <v>61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8">
        <f t="shared" si="2"/>
        <v>0</v>
      </c>
      <c r="R52" s="3"/>
    </row>
    <row r="53" spans="1:18" ht="27" customHeight="1">
      <c r="A53" s="58"/>
      <c r="B53" s="76"/>
      <c r="C53" s="38" t="s">
        <v>26</v>
      </c>
      <c r="D53" s="20">
        <v>19726.369</v>
      </c>
      <c r="E53" s="20">
        <v>18451.403</v>
      </c>
      <c r="F53" s="20">
        <f>'[1]лист1'!$J$127</f>
        <v>18493.415</v>
      </c>
      <c r="G53" s="20">
        <f>'[4]лист1'!$K$130</f>
        <v>18703.552</v>
      </c>
      <c r="H53" s="20">
        <v>17384.22</v>
      </c>
      <c r="I53" s="20">
        <v>19307.521</v>
      </c>
      <c r="J53" s="20">
        <v>18940.812</v>
      </c>
      <c r="K53" s="20">
        <v>18940.812</v>
      </c>
      <c r="L53" s="20">
        <v>18940.812</v>
      </c>
      <c r="M53" s="20">
        <v>20832.481</v>
      </c>
      <c r="N53" s="20">
        <v>21665.781</v>
      </c>
      <c r="O53" s="8">
        <f t="shared" si="2"/>
        <v>211387.178</v>
      </c>
      <c r="R53" s="3"/>
    </row>
    <row r="54" spans="1:18" ht="28.5" customHeight="1">
      <c r="A54" s="56" t="s">
        <v>103</v>
      </c>
      <c r="B54" s="76" t="s">
        <v>36</v>
      </c>
      <c r="C54" s="16" t="s">
        <v>19</v>
      </c>
      <c r="D54" s="20">
        <f>D55+D56</f>
        <v>8674</v>
      </c>
      <c r="E54" s="20">
        <f aca="true" t="shared" si="16" ref="E54:N54">E55+E56</f>
        <v>9238.892</v>
      </c>
      <c r="F54" s="20">
        <f t="shared" si="16"/>
        <v>8923.358</v>
      </c>
      <c r="G54" s="20">
        <f t="shared" si="16"/>
        <v>7492.78</v>
      </c>
      <c r="H54" s="20">
        <f t="shared" si="16"/>
        <v>7958.937</v>
      </c>
      <c r="I54" s="20">
        <f t="shared" si="16"/>
        <v>8338.888</v>
      </c>
      <c r="J54" s="20">
        <f t="shared" si="16"/>
        <v>8611.939</v>
      </c>
      <c r="K54" s="20">
        <f t="shared" si="16"/>
        <v>8592.11</v>
      </c>
      <c r="L54" s="20">
        <f t="shared" si="16"/>
        <v>8592.11</v>
      </c>
      <c r="M54" s="20">
        <f t="shared" si="16"/>
        <v>9008.533</v>
      </c>
      <c r="N54" s="20">
        <f t="shared" si="16"/>
        <v>9368.878</v>
      </c>
      <c r="O54" s="8">
        <f t="shared" si="2"/>
        <v>94800.42499999999</v>
      </c>
      <c r="R54" s="3"/>
    </row>
    <row r="55" spans="1:18" ht="25.5" customHeight="1">
      <c r="A55" s="57"/>
      <c r="B55" s="80"/>
      <c r="C55" s="38" t="s">
        <v>61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8">
        <f t="shared" si="2"/>
        <v>0</v>
      </c>
      <c r="R55" s="3"/>
    </row>
    <row r="56" spans="1:18" ht="31.5" customHeight="1">
      <c r="A56" s="58"/>
      <c r="B56" s="80"/>
      <c r="C56" s="38" t="s">
        <v>26</v>
      </c>
      <c r="D56" s="20">
        <v>8674</v>
      </c>
      <c r="E56" s="20">
        <v>9238.892</v>
      </c>
      <c r="F56" s="20">
        <f>'[1]лист1'!$J$134</f>
        <v>8923.358</v>
      </c>
      <c r="G56" s="20">
        <f>'[4]лист1'!$K$137</f>
        <v>7492.78</v>
      </c>
      <c r="H56" s="20">
        <v>7958.937</v>
      </c>
      <c r="I56" s="20">
        <v>8338.888</v>
      </c>
      <c r="J56" s="20">
        <v>8611.939</v>
      </c>
      <c r="K56" s="20">
        <v>8592.11</v>
      </c>
      <c r="L56" s="20">
        <v>8592.11</v>
      </c>
      <c r="M56" s="20">
        <v>9008.533</v>
      </c>
      <c r="N56" s="20">
        <v>9368.878</v>
      </c>
      <c r="O56" s="8">
        <f t="shared" si="2"/>
        <v>94800.42499999999</v>
      </c>
      <c r="R56" s="3"/>
    </row>
    <row r="57" spans="1:18" ht="30.75" customHeight="1">
      <c r="A57" s="56" t="s">
        <v>104</v>
      </c>
      <c r="B57" s="77" t="s">
        <v>64</v>
      </c>
      <c r="C57" s="16" t="s">
        <v>19</v>
      </c>
      <c r="D57" s="20">
        <f>D58+D59</f>
        <v>209531.267</v>
      </c>
      <c r="E57" s="20">
        <f aca="true" t="shared" si="17" ref="E57:N57">E58+E59</f>
        <v>237181.513</v>
      </c>
      <c r="F57" s="20">
        <f t="shared" si="17"/>
        <v>273332.192</v>
      </c>
      <c r="G57" s="20">
        <f t="shared" si="17"/>
        <v>321065.323</v>
      </c>
      <c r="H57" s="20">
        <f t="shared" si="17"/>
        <v>362021.677</v>
      </c>
      <c r="I57" s="20">
        <f t="shared" si="17"/>
        <v>428774.658</v>
      </c>
      <c r="J57" s="20">
        <f t="shared" si="17"/>
        <v>433652.634</v>
      </c>
      <c r="K57" s="20">
        <f t="shared" si="17"/>
        <v>433652.634</v>
      </c>
      <c r="L57" s="20">
        <f t="shared" si="17"/>
        <v>433652.634</v>
      </c>
      <c r="M57" s="20">
        <f t="shared" si="17"/>
        <v>517012.312</v>
      </c>
      <c r="N57" s="20">
        <f t="shared" si="17"/>
        <v>634409.805</v>
      </c>
      <c r="O57" s="8">
        <f t="shared" si="2"/>
        <v>4284286.649</v>
      </c>
      <c r="R57" s="3"/>
    </row>
    <row r="58" spans="1:18" ht="30.75" customHeight="1">
      <c r="A58" s="57"/>
      <c r="B58" s="78"/>
      <c r="C58" s="38" t="s">
        <v>61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8">
        <f t="shared" si="2"/>
        <v>0</v>
      </c>
      <c r="R58" s="3"/>
    </row>
    <row r="59" spans="1:18" ht="30.75" customHeight="1">
      <c r="A59" s="58"/>
      <c r="B59" s="79"/>
      <c r="C59" s="38" t="s">
        <v>26</v>
      </c>
      <c r="D59" s="20">
        <v>209531.267</v>
      </c>
      <c r="E59" s="20">
        <v>237181.513</v>
      </c>
      <c r="F59" s="20">
        <f>'[1]лист1'!$J$139</f>
        <v>273332.192</v>
      </c>
      <c r="G59" s="20">
        <f>'[4]лист1'!$K$142</f>
        <v>321065.323</v>
      </c>
      <c r="H59" s="20">
        <v>362021.677</v>
      </c>
      <c r="I59" s="20">
        <v>428774.658</v>
      </c>
      <c r="J59" s="20">
        <v>433652.634</v>
      </c>
      <c r="K59" s="20">
        <v>433652.634</v>
      </c>
      <c r="L59" s="20">
        <v>433652.634</v>
      </c>
      <c r="M59" s="20">
        <v>517012.312</v>
      </c>
      <c r="N59" s="20">
        <v>634409.805</v>
      </c>
      <c r="O59" s="8">
        <f t="shared" si="2"/>
        <v>4284286.649</v>
      </c>
      <c r="R59" s="3"/>
    </row>
    <row r="60" spans="1:18" ht="27" customHeight="1">
      <c r="A60" s="56" t="s">
        <v>105</v>
      </c>
      <c r="B60" s="73" t="s">
        <v>37</v>
      </c>
      <c r="C60" s="16" t="s">
        <v>19</v>
      </c>
      <c r="D60" s="20">
        <f>D61+D62</f>
        <v>4</v>
      </c>
      <c r="E60" s="20">
        <f aca="true" t="shared" si="18" ref="E60:K60">E61+E62</f>
        <v>0</v>
      </c>
      <c r="F60" s="20">
        <f t="shared" si="18"/>
        <v>3.6</v>
      </c>
      <c r="G60" s="20">
        <f t="shared" si="18"/>
        <v>19.999</v>
      </c>
      <c r="H60" s="20">
        <f t="shared" si="18"/>
        <v>0</v>
      </c>
      <c r="I60" s="20">
        <f t="shared" si="18"/>
        <v>0</v>
      </c>
      <c r="J60" s="20">
        <f t="shared" si="18"/>
        <v>0</v>
      </c>
      <c r="K60" s="20">
        <f t="shared" si="18"/>
        <v>0</v>
      </c>
      <c r="L60" s="20">
        <f>L61+L62</f>
        <v>0</v>
      </c>
      <c r="M60" s="20">
        <f>M61+M62</f>
        <v>0</v>
      </c>
      <c r="N60" s="20">
        <f>N61+N62</f>
        <v>0</v>
      </c>
      <c r="O60" s="8">
        <f t="shared" si="2"/>
        <v>27.598999999999997</v>
      </c>
      <c r="R60" s="3"/>
    </row>
    <row r="61" spans="1:18" ht="27" customHeight="1">
      <c r="A61" s="57"/>
      <c r="B61" s="81"/>
      <c r="C61" s="38" t="s">
        <v>61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8">
        <f t="shared" si="2"/>
        <v>0</v>
      </c>
      <c r="R61" s="3"/>
    </row>
    <row r="62" spans="1:18" ht="32.25" customHeight="1">
      <c r="A62" s="58"/>
      <c r="B62" s="82"/>
      <c r="C62" s="38" t="s">
        <v>26</v>
      </c>
      <c r="D62" s="20">
        <v>4</v>
      </c>
      <c r="E62" s="20">
        <v>0</v>
      </c>
      <c r="F62" s="20">
        <f>'[1]лист1'!$J$146</f>
        <v>3.6</v>
      </c>
      <c r="G62" s="20">
        <f>'[4]лист1'!$K$149</f>
        <v>19.999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8">
        <f t="shared" si="2"/>
        <v>27.598999999999997</v>
      </c>
      <c r="R62" s="3"/>
    </row>
    <row r="63" spans="1:18" ht="30.75" customHeight="1">
      <c r="A63" s="56" t="s">
        <v>106</v>
      </c>
      <c r="B63" s="73" t="s">
        <v>83</v>
      </c>
      <c r="C63" s="16" t="s">
        <v>19</v>
      </c>
      <c r="D63" s="20">
        <f aca="true" t="shared" si="19" ref="D63:N63">D64+D65</f>
        <v>32020.392</v>
      </c>
      <c r="E63" s="20">
        <f t="shared" si="19"/>
        <v>30711.464</v>
      </c>
      <c r="F63" s="20">
        <f t="shared" si="19"/>
        <v>28047.365</v>
      </c>
      <c r="G63" s="20">
        <f t="shared" si="19"/>
        <v>25320.811</v>
      </c>
      <c r="H63" s="20">
        <f t="shared" si="19"/>
        <v>22267.216</v>
      </c>
      <c r="I63" s="20">
        <f t="shared" si="19"/>
        <v>21325.488</v>
      </c>
      <c r="J63" s="20">
        <f t="shared" si="19"/>
        <v>30218.246</v>
      </c>
      <c r="K63" s="20">
        <f t="shared" si="19"/>
        <v>30218.246</v>
      </c>
      <c r="L63" s="20">
        <f t="shared" si="19"/>
        <v>30218.246</v>
      </c>
      <c r="M63" s="20">
        <f t="shared" si="19"/>
        <v>25190.697</v>
      </c>
      <c r="N63" s="20">
        <f t="shared" si="19"/>
        <v>26198.325</v>
      </c>
      <c r="O63" s="8">
        <f t="shared" si="2"/>
        <v>301736.496</v>
      </c>
      <c r="R63" s="3"/>
    </row>
    <row r="64" spans="1:18" ht="43.5" customHeight="1">
      <c r="A64" s="57"/>
      <c r="B64" s="81"/>
      <c r="C64" s="38" t="s">
        <v>61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8">
        <f t="shared" si="2"/>
        <v>0</v>
      </c>
      <c r="R64" s="3"/>
    </row>
    <row r="65" spans="1:18" ht="47.25" customHeight="1">
      <c r="A65" s="58"/>
      <c r="B65" s="82"/>
      <c r="C65" s="38" t="s">
        <v>26</v>
      </c>
      <c r="D65" s="20">
        <v>32020.392</v>
      </c>
      <c r="E65" s="20">
        <v>30711.464</v>
      </c>
      <c r="F65" s="20">
        <f>'[1]лист1'!$J$149</f>
        <v>28047.365</v>
      </c>
      <c r="G65" s="20">
        <f>'[4]лист1'!$K$153</f>
        <v>25320.811</v>
      </c>
      <c r="H65" s="20">
        <v>22267.216</v>
      </c>
      <c r="I65" s="20">
        <v>21325.488</v>
      </c>
      <c r="J65" s="20">
        <v>30218.246</v>
      </c>
      <c r="K65" s="20">
        <v>30218.246</v>
      </c>
      <c r="L65" s="20">
        <v>30218.246</v>
      </c>
      <c r="M65" s="20">
        <v>25190.697</v>
      </c>
      <c r="N65" s="20">
        <v>26198.325</v>
      </c>
      <c r="O65" s="8">
        <f t="shared" si="2"/>
        <v>301736.496</v>
      </c>
      <c r="R65" s="3"/>
    </row>
    <row r="66" spans="1:18" ht="30.75" customHeight="1">
      <c r="A66" s="56" t="s">
        <v>107</v>
      </c>
      <c r="B66" s="73" t="s">
        <v>38</v>
      </c>
      <c r="C66" s="16" t="s">
        <v>19</v>
      </c>
      <c r="D66" s="20">
        <f aca="true" t="shared" si="20" ref="D66:N66">D67+D68</f>
        <v>6081</v>
      </c>
      <c r="E66" s="20">
        <f t="shared" si="20"/>
        <v>0</v>
      </c>
      <c r="F66" s="20">
        <f t="shared" si="20"/>
        <v>2036.066</v>
      </c>
      <c r="G66" s="20">
        <f t="shared" si="20"/>
        <v>11372.955</v>
      </c>
      <c r="H66" s="20">
        <f t="shared" si="20"/>
        <v>6062.16</v>
      </c>
      <c r="I66" s="20">
        <f t="shared" si="20"/>
        <v>6656.788</v>
      </c>
      <c r="J66" s="20">
        <f t="shared" si="20"/>
        <v>8713.189</v>
      </c>
      <c r="K66" s="20">
        <f t="shared" si="20"/>
        <v>8841.722</v>
      </c>
      <c r="L66" s="20">
        <f t="shared" si="20"/>
        <v>8841.722</v>
      </c>
      <c r="M66" s="20">
        <f t="shared" si="20"/>
        <v>9903.982</v>
      </c>
      <c r="N66" s="20">
        <f t="shared" si="20"/>
        <v>10300.142</v>
      </c>
      <c r="O66" s="8">
        <f t="shared" si="2"/>
        <v>78809.726</v>
      </c>
      <c r="R66" s="3"/>
    </row>
    <row r="67" spans="1:18" ht="61.5" customHeight="1">
      <c r="A67" s="57"/>
      <c r="B67" s="81"/>
      <c r="C67" s="38" t="s">
        <v>61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8">
        <f t="shared" si="2"/>
        <v>0</v>
      </c>
      <c r="R67" s="3"/>
    </row>
    <row r="68" spans="1:18" ht="53.25" customHeight="1">
      <c r="A68" s="58"/>
      <c r="B68" s="82"/>
      <c r="C68" s="38" t="s">
        <v>26</v>
      </c>
      <c r="D68" s="20">
        <v>6081</v>
      </c>
      <c r="E68" s="20">
        <v>0</v>
      </c>
      <c r="F68" s="20">
        <f>'[1]лист1'!$J$152</f>
        <v>2036.066</v>
      </c>
      <c r="G68" s="20">
        <f>'[4]лист1'!$K$156</f>
        <v>11372.955</v>
      </c>
      <c r="H68" s="20">
        <v>6062.16</v>
      </c>
      <c r="I68" s="20">
        <v>6656.788</v>
      </c>
      <c r="J68" s="54">
        <v>8713.189</v>
      </c>
      <c r="K68" s="20">
        <v>8841.722</v>
      </c>
      <c r="L68" s="20">
        <v>8841.722</v>
      </c>
      <c r="M68" s="20">
        <v>9903.982</v>
      </c>
      <c r="N68" s="20">
        <v>10300.142</v>
      </c>
      <c r="O68" s="8">
        <f t="shared" si="2"/>
        <v>78809.726</v>
      </c>
      <c r="R68" s="3"/>
    </row>
    <row r="69" spans="1:18" ht="30" customHeight="1">
      <c r="A69" s="56" t="s">
        <v>108</v>
      </c>
      <c r="B69" s="76" t="s">
        <v>152</v>
      </c>
      <c r="C69" s="16" t="s">
        <v>19</v>
      </c>
      <c r="D69" s="20">
        <f aca="true" t="shared" si="21" ref="D69:N69">D70+D71</f>
        <v>17248</v>
      </c>
      <c r="E69" s="20">
        <f t="shared" si="21"/>
        <v>18958.575</v>
      </c>
      <c r="F69" s="20">
        <f t="shared" si="21"/>
        <v>19998.52</v>
      </c>
      <c r="G69" s="20">
        <f t="shared" si="21"/>
        <v>21007.974</v>
      </c>
      <c r="H69" s="20">
        <f t="shared" si="21"/>
        <v>22877.412</v>
      </c>
      <c r="I69" s="20">
        <f t="shared" si="21"/>
        <v>24444.575</v>
      </c>
      <c r="J69" s="20">
        <f t="shared" si="21"/>
        <v>26337.141</v>
      </c>
      <c r="K69" s="20">
        <f t="shared" si="21"/>
        <v>26337.141</v>
      </c>
      <c r="L69" s="20">
        <f t="shared" si="21"/>
        <v>26337.141</v>
      </c>
      <c r="M69" s="20">
        <f t="shared" si="21"/>
        <v>25434.459</v>
      </c>
      <c r="N69" s="20">
        <f t="shared" si="21"/>
        <v>26451.837</v>
      </c>
      <c r="O69" s="8">
        <f t="shared" si="2"/>
        <v>255432.775</v>
      </c>
      <c r="R69" s="3"/>
    </row>
    <row r="70" spans="1:18" ht="35.25" customHeight="1">
      <c r="A70" s="57"/>
      <c r="B70" s="76"/>
      <c r="C70" s="38" t="s">
        <v>61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8">
        <f t="shared" si="2"/>
        <v>0</v>
      </c>
      <c r="R70" s="3"/>
    </row>
    <row r="71" spans="1:18" ht="27" customHeight="1">
      <c r="A71" s="58"/>
      <c r="B71" s="76"/>
      <c r="C71" s="38" t="s">
        <v>26</v>
      </c>
      <c r="D71" s="20">
        <v>17248</v>
      </c>
      <c r="E71" s="20">
        <v>18958.575</v>
      </c>
      <c r="F71" s="20">
        <f>'[1]лист1'!$J$155</f>
        <v>19998.52</v>
      </c>
      <c r="G71" s="20">
        <f>'[4]лист1'!$K$159</f>
        <v>21007.974</v>
      </c>
      <c r="H71" s="20">
        <v>22877.412</v>
      </c>
      <c r="I71" s="20">
        <v>24444.575</v>
      </c>
      <c r="J71" s="20">
        <v>26337.141</v>
      </c>
      <c r="K71" s="20">
        <v>26337.141</v>
      </c>
      <c r="L71" s="20">
        <v>26337.141</v>
      </c>
      <c r="M71" s="20">
        <v>25434.459</v>
      </c>
      <c r="N71" s="20">
        <v>26451.837</v>
      </c>
      <c r="O71" s="8">
        <f t="shared" si="2"/>
        <v>255432.775</v>
      </c>
      <c r="R71" s="3"/>
    </row>
    <row r="72" spans="1:18" ht="34.5" customHeight="1">
      <c r="A72" s="56" t="s">
        <v>109</v>
      </c>
      <c r="B72" s="73" t="s">
        <v>65</v>
      </c>
      <c r="C72" s="16" t="s">
        <v>19</v>
      </c>
      <c r="D72" s="20">
        <f aca="true" t="shared" si="22" ref="D72:N72">D73+D74</f>
        <v>750</v>
      </c>
      <c r="E72" s="20">
        <f t="shared" si="22"/>
        <v>375</v>
      </c>
      <c r="F72" s="20">
        <f t="shared" si="22"/>
        <v>625.2</v>
      </c>
      <c r="G72" s="20">
        <f t="shared" si="22"/>
        <v>0</v>
      </c>
      <c r="H72" s="20">
        <f t="shared" si="22"/>
        <v>0</v>
      </c>
      <c r="I72" s="20">
        <f t="shared" si="22"/>
        <v>0</v>
      </c>
      <c r="J72" s="20">
        <f t="shared" si="22"/>
        <v>0</v>
      </c>
      <c r="K72" s="20">
        <f t="shared" si="22"/>
        <v>0</v>
      </c>
      <c r="L72" s="20">
        <f t="shared" si="22"/>
        <v>0</v>
      </c>
      <c r="M72" s="20">
        <f t="shared" si="22"/>
        <v>0</v>
      </c>
      <c r="N72" s="20">
        <f t="shared" si="22"/>
        <v>0</v>
      </c>
      <c r="O72" s="8">
        <f t="shared" si="2"/>
        <v>1750.2</v>
      </c>
      <c r="R72" s="3"/>
    </row>
    <row r="73" spans="1:18" ht="55.5" customHeight="1">
      <c r="A73" s="57"/>
      <c r="B73" s="81"/>
      <c r="C73" s="38" t="s">
        <v>61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8">
        <f t="shared" si="2"/>
        <v>0</v>
      </c>
      <c r="R73" s="3"/>
    </row>
    <row r="74" spans="1:18" ht="92.25" customHeight="1">
      <c r="A74" s="58"/>
      <c r="B74" s="82"/>
      <c r="C74" s="38" t="s">
        <v>26</v>
      </c>
      <c r="D74" s="20">
        <v>750</v>
      </c>
      <c r="E74" s="20">
        <v>375</v>
      </c>
      <c r="F74" s="20">
        <f>'[1]лист1'!$J$160</f>
        <v>625.2</v>
      </c>
      <c r="G74" s="20">
        <f>'[3]лист1'!$K$160</f>
        <v>0</v>
      </c>
      <c r="H74" s="20">
        <f>'[2]лист1'!L160</f>
        <v>0</v>
      </c>
      <c r="I74" s="20">
        <f>'[2]лист1'!M160</f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8">
        <f t="shared" si="2"/>
        <v>1750.2</v>
      </c>
      <c r="R74" s="3"/>
    </row>
    <row r="75" spans="1:18" ht="30" customHeight="1">
      <c r="A75" s="56" t="s">
        <v>110</v>
      </c>
      <c r="B75" s="80" t="s">
        <v>39</v>
      </c>
      <c r="C75" s="16" t="s">
        <v>19</v>
      </c>
      <c r="D75" s="20">
        <f aca="true" t="shared" si="23" ref="D75:N75">D76+D77</f>
        <v>15050</v>
      </c>
      <c r="E75" s="20">
        <f t="shared" si="23"/>
        <v>6090.267</v>
      </c>
      <c r="F75" s="20">
        <f t="shared" si="23"/>
        <v>4716.5</v>
      </c>
      <c r="G75" s="20">
        <f t="shared" si="23"/>
        <v>4716.5</v>
      </c>
      <c r="H75" s="20">
        <f t="shared" si="23"/>
        <v>4216.5</v>
      </c>
      <c r="I75" s="20">
        <f t="shared" si="23"/>
        <v>3725.195</v>
      </c>
      <c r="J75" s="20">
        <f t="shared" si="23"/>
        <v>2449.36</v>
      </c>
      <c r="K75" s="20">
        <f t="shared" si="23"/>
        <v>2439.38</v>
      </c>
      <c r="L75" s="20">
        <f t="shared" si="23"/>
        <v>2439.38</v>
      </c>
      <c r="M75" s="20">
        <f t="shared" si="23"/>
        <v>5101.366</v>
      </c>
      <c r="N75" s="20">
        <f t="shared" si="23"/>
        <v>5305.421</v>
      </c>
      <c r="O75" s="8">
        <f t="shared" si="2"/>
        <v>56249.869</v>
      </c>
      <c r="R75" s="3"/>
    </row>
    <row r="76" spans="1:18" ht="45" customHeight="1">
      <c r="A76" s="57"/>
      <c r="B76" s="80"/>
      <c r="C76" s="38" t="s">
        <v>61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8">
        <f t="shared" si="2"/>
        <v>0</v>
      </c>
      <c r="R76" s="3"/>
    </row>
    <row r="77" spans="1:18" ht="45.75" customHeight="1">
      <c r="A77" s="58"/>
      <c r="B77" s="80"/>
      <c r="C77" s="38" t="s">
        <v>26</v>
      </c>
      <c r="D77" s="20">
        <v>15050</v>
      </c>
      <c r="E77" s="20">
        <v>6090.267</v>
      </c>
      <c r="F77" s="20">
        <f>'[1]лист1'!$J$163</f>
        <v>4716.5</v>
      </c>
      <c r="G77" s="20">
        <f>'[4]лист1'!$K$167</f>
        <v>4716.5</v>
      </c>
      <c r="H77" s="20">
        <v>4216.5</v>
      </c>
      <c r="I77" s="20">
        <v>3725.195</v>
      </c>
      <c r="J77" s="20">
        <v>2449.36</v>
      </c>
      <c r="K77" s="20">
        <v>2439.38</v>
      </c>
      <c r="L77" s="20">
        <v>2439.38</v>
      </c>
      <c r="M77" s="20">
        <v>5101.366</v>
      </c>
      <c r="N77" s="20">
        <v>5305.421</v>
      </c>
      <c r="O77" s="8">
        <f t="shared" si="2"/>
        <v>56249.869</v>
      </c>
      <c r="R77" s="3"/>
    </row>
    <row r="78" spans="1:18" ht="33" customHeight="1">
      <c r="A78" s="56" t="s">
        <v>111</v>
      </c>
      <c r="B78" s="80" t="s">
        <v>40</v>
      </c>
      <c r="C78" s="16" t="s">
        <v>19</v>
      </c>
      <c r="D78" s="20">
        <f aca="true" t="shared" si="24" ref="D78:N78">D79+D80</f>
        <v>53</v>
      </c>
      <c r="E78" s="20">
        <f t="shared" si="24"/>
        <v>30.592</v>
      </c>
      <c r="F78" s="20">
        <f t="shared" si="24"/>
        <v>16.996</v>
      </c>
      <c r="G78" s="20">
        <f t="shared" si="24"/>
        <v>16.725</v>
      </c>
      <c r="H78" s="20">
        <f t="shared" si="24"/>
        <v>5.11</v>
      </c>
      <c r="I78" s="20">
        <f t="shared" si="24"/>
        <v>4.225</v>
      </c>
      <c r="J78" s="20">
        <f t="shared" si="24"/>
        <v>1.72</v>
      </c>
      <c r="K78" s="20">
        <f t="shared" si="24"/>
        <v>1.72</v>
      </c>
      <c r="L78" s="20">
        <f t="shared" si="24"/>
        <v>1.72</v>
      </c>
      <c r="M78" s="20">
        <f t="shared" si="24"/>
        <v>4.57</v>
      </c>
      <c r="N78" s="20">
        <f t="shared" si="24"/>
        <v>4.753</v>
      </c>
      <c r="O78" s="8">
        <f aca="true" t="shared" si="25" ref="O78:O144">D78+E78+F78+G78+H78+I78+J78+K78+L78+M78+N78</f>
        <v>141.13099999999997</v>
      </c>
      <c r="R78" s="3"/>
    </row>
    <row r="79" spans="1:18" ht="44.25" customHeight="1">
      <c r="A79" s="57"/>
      <c r="B79" s="80"/>
      <c r="C79" s="38" t="s">
        <v>61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8">
        <f t="shared" si="25"/>
        <v>0</v>
      </c>
      <c r="R79" s="3"/>
    </row>
    <row r="80" spans="1:18" ht="45.75" customHeight="1">
      <c r="A80" s="58"/>
      <c r="B80" s="80"/>
      <c r="C80" s="38" t="s">
        <v>26</v>
      </c>
      <c r="D80" s="20">
        <v>53</v>
      </c>
      <c r="E80" s="20">
        <v>30.592</v>
      </c>
      <c r="F80" s="20">
        <f>'[1]лист1'!$J$168</f>
        <v>16.996</v>
      </c>
      <c r="G80" s="20">
        <f>'[4]лист1'!$K$172</f>
        <v>16.725</v>
      </c>
      <c r="H80" s="20">
        <v>5.11</v>
      </c>
      <c r="I80" s="20">
        <v>4.225</v>
      </c>
      <c r="J80" s="20">
        <v>1.72</v>
      </c>
      <c r="K80" s="20">
        <v>1.72</v>
      </c>
      <c r="L80" s="20">
        <v>1.72</v>
      </c>
      <c r="M80" s="20">
        <v>4.57</v>
      </c>
      <c r="N80" s="20">
        <v>4.753</v>
      </c>
      <c r="O80" s="8">
        <f t="shared" si="25"/>
        <v>141.13099999999997</v>
      </c>
      <c r="R80" s="3"/>
    </row>
    <row r="81" spans="1:18" ht="30" customHeight="1">
      <c r="A81" s="56" t="s">
        <v>112</v>
      </c>
      <c r="B81" s="73" t="s">
        <v>41</v>
      </c>
      <c r="C81" s="16" t="s">
        <v>19</v>
      </c>
      <c r="D81" s="20">
        <f aca="true" t="shared" si="26" ref="D81:N81">D82+D83</f>
        <v>19473</v>
      </c>
      <c r="E81" s="20">
        <f t="shared" si="26"/>
        <v>13205.487</v>
      </c>
      <c r="F81" s="20">
        <f t="shared" si="26"/>
        <v>14056.9</v>
      </c>
      <c r="G81" s="20">
        <f t="shared" si="26"/>
        <v>12878.762</v>
      </c>
      <c r="H81" s="20">
        <f t="shared" si="26"/>
        <v>9920.697</v>
      </c>
      <c r="I81" s="20">
        <f t="shared" si="26"/>
        <v>10111.922</v>
      </c>
      <c r="J81" s="20">
        <f t="shared" si="26"/>
        <v>10160.512</v>
      </c>
      <c r="K81" s="20">
        <f t="shared" si="26"/>
        <v>10160.512</v>
      </c>
      <c r="L81" s="20">
        <f t="shared" si="26"/>
        <v>10160.512</v>
      </c>
      <c r="M81" s="20">
        <f t="shared" si="26"/>
        <v>10827.029</v>
      </c>
      <c r="N81" s="20">
        <f t="shared" si="26"/>
        <v>11260.11</v>
      </c>
      <c r="O81" s="8">
        <f t="shared" si="25"/>
        <v>132215.44300000003</v>
      </c>
      <c r="R81" s="3"/>
    </row>
    <row r="82" spans="1:18" ht="30" customHeight="1">
      <c r="A82" s="57"/>
      <c r="B82" s="81"/>
      <c r="C82" s="38" t="s">
        <v>61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8">
        <f t="shared" si="25"/>
        <v>0</v>
      </c>
      <c r="R82" s="3"/>
    </row>
    <row r="83" spans="1:18" ht="33" customHeight="1">
      <c r="A83" s="58"/>
      <c r="B83" s="82"/>
      <c r="C83" s="38" t="s">
        <v>26</v>
      </c>
      <c r="D83" s="20">
        <v>19473</v>
      </c>
      <c r="E83" s="20">
        <v>13205.487</v>
      </c>
      <c r="F83" s="20">
        <f>'[1]лист1'!$J$173</f>
        <v>14056.9</v>
      </c>
      <c r="G83" s="20">
        <f>'[4]лист1'!$K$177</f>
        <v>12878.762</v>
      </c>
      <c r="H83" s="20">
        <v>9920.697</v>
      </c>
      <c r="I83" s="20">
        <v>10111.922</v>
      </c>
      <c r="J83" s="20">
        <v>10160.512</v>
      </c>
      <c r="K83" s="20">
        <v>10160.512</v>
      </c>
      <c r="L83" s="20">
        <v>10160.512</v>
      </c>
      <c r="M83" s="20">
        <v>10827.029</v>
      </c>
      <c r="N83" s="20">
        <v>11260.11</v>
      </c>
      <c r="O83" s="8">
        <f t="shared" si="25"/>
        <v>132215.44300000003</v>
      </c>
      <c r="R83" s="3"/>
    </row>
    <row r="84" spans="1:18" ht="30.75" customHeight="1">
      <c r="A84" s="56" t="s">
        <v>113</v>
      </c>
      <c r="B84" s="73" t="s">
        <v>66</v>
      </c>
      <c r="C84" s="16" t="s">
        <v>19</v>
      </c>
      <c r="D84" s="20">
        <f aca="true" t="shared" si="27" ref="D84:N84">D85+D86</f>
        <v>62070.864</v>
      </c>
      <c r="E84" s="20">
        <f t="shared" si="27"/>
        <v>59355.558</v>
      </c>
      <c r="F84" s="20">
        <f t="shared" si="27"/>
        <v>60320.100999999995</v>
      </c>
      <c r="G84" s="20">
        <f t="shared" si="27"/>
        <v>59674.013999999996</v>
      </c>
      <c r="H84" s="20">
        <f t="shared" si="27"/>
        <v>65096.476</v>
      </c>
      <c r="I84" s="20">
        <f t="shared" si="27"/>
        <v>66351.375</v>
      </c>
      <c r="J84" s="20">
        <f t="shared" si="27"/>
        <v>67609.829</v>
      </c>
      <c r="K84" s="20">
        <f t="shared" si="27"/>
        <v>67758.933</v>
      </c>
      <c r="L84" s="20">
        <f t="shared" si="27"/>
        <v>67758.933</v>
      </c>
      <c r="M84" s="20">
        <f t="shared" si="27"/>
        <v>70750.134</v>
      </c>
      <c r="N84" s="20">
        <f t="shared" si="27"/>
        <v>73580.139</v>
      </c>
      <c r="O84" s="8">
        <f t="shared" si="25"/>
        <v>720326.3559999999</v>
      </c>
      <c r="R84" s="3"/>
    </row>
    <row r="85" spans="1:18" ht="30.75" customHeight="1">
      <c r="A85" s="57"/>
      <c r="B85" s="81"/>
      <c r="C85" s="38" t="s">
        <v>61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8">
        <f t="shared" si="25"/>
        <v>0</v>
      </c>
      <c r="R85" s="3"/>
    </row>
    <row r="86" spans="1:18" ht="45" customHeight="1">
      <c r="A86" s="58"/>
      <c r="B86" s="82"/>
      <c r="C86" s="38" t="s">
        <v>26</v>
      </c>
      <c r="D86" s="20">
        <v>62070.864</v>
      </c>
      <c r="E86" s="20">
        <v>59355.558</v>
      </c>
      <c r="F86" s="20">
        <f>'[1]лист1'!$J$176</f>
        <v>60320.100999999995</v>
      </c>
      <c r="G86" s="20">
        <f>'[4]лист1'!$K$180</f>
        <v>59674.013999999996</v>
      </c>
      <c r="H86" s="20">
        <v>65096.476</v>
      </c>
      <c r="I86" s="20">
        <v>66351.375</v>
      </c>
      <c r="J86" s="54">
        <v>67609.829</v>
      </c>
      <c r="K86" s="20">
        <v>67758.933</v>
      </c>
      <c r="L86" s="20">
        <v>67758.933</v>
      </c>
      <c r="M86" s="20">
        <v>70750.134</v>
      </c>
      <c r="N86" s="20">
        <v>73580.139</v>
      </c>
      <c r="O86" s="8">
        <f t="shared" si="25"/>
        <v>720326.3559999999</v>
      </c>
      <c r="R86" s="3"/>
    </row>
    <row r="87" spans="1:18" ht="28.5" customHeight="1">
      <c r="A87" s="56" t="s">
        <v>114</v>
      </c>
      <c r="B87" s="73" t="s">
        <v>25</v>
      </c>
      <c r="C87" s="16" t="s">
        <v>19</v>
      </c>
      <c r="D87" s="20">
        <f aca="true" t="shared" si="28" ref="D87:N87">D88+D89</f>
        <v>530</v>
      </c>
      <c r="E87" s="20">
        <f t="shared" si="28"/>
        <v>192.5</v>
      </c>
      <c r="F87" s="20">
        <f t="shared" si="28"/>
        <v>126.03</v>
      </c>
      <c r="G87" s="20">
        <f t="shared" si="28"/>
        <v>0</v>
      </c>
      <c r="H87" s="20">
        <f t="shared" si="28"/>
        <v>120</v>
      </c>
      <c r="I87" s="20">
        <f t="shared" si="28"/>
        <v>210</v>
      </c>
      <c r="J87" s="20">
        <f t="shared" si="28"/>
        <v>120</v>
      </c>
      <c r="K87" s="20">
        <f>K88+K89</f>
        <v>191315.288</v>
      </c>
      <c r="L87" s="20">
        <f>L88+L89</f>
        <v>191315.288</v>
      </c>
      <c r="M87" s="20">
        <f t="shared" si="28"/>
        <v>129.792</v>
      </c>
      <c r="N87" s="20">
        <f t="shared" si="28"/>
        <v>134.984</v>
      </c>
      <c r="O87" s="8">
        <f t="shared" si="25"/>
        <v>384193.88200000004</v>
      </c>
      <c r="R87" s="3"/>
    </row>
    <row r="88" spans="1:18" ht="47.25" customHeight="1">
      <c r="A88" s="57"/>
      <c r="B88" s="81"/>
      <c r="C88" s="38" t="s">
        <v>61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166339.9</v>
      </c>
      <c r="L88" s="20">
        <v>166339.9</v>
      </c>
      <c r="M88" s="20">
        <v>0</v>
      </c>
      <c r="N88" s="20">
        <v>0</v>
      </c>
      <c r="O88" s="8">
        <f t="shared" si="25"/>
        <v>332679.8</v>
      </c>
      <c r="R88" s="3"/>
    </row>
    <row r="89" spans="1:18" ht="44.25" customHeight="1">
      <c r="A89" s="58"/>
      <c r="B89" s="82"/>
      <c r="C89" s="38" t="s">
        <v>26</v>
      </c>
      <c r="D89" s="20">
        <v>530</v>
      </c>
      <c r="E89" s="20">
        <v>192.5</v>
      </c>
      <c r="F89" s="20">
        <f>'[1]лист1'!$J$184</f>
        <v>126.03</v>
      </c>
      <c r="G89" s="20">
        <f>'[4]лист1'!$K$188</f>
        <v>0</v>
      </c>
      <c r="H89" s="20">
        <v>120</v>
      </c>
      <c r="I89" s="20">
        <v>210</v>
      </c>
      <c r="J89" s="20">
        <v>120</v>
      </c>
      <c r="K89" s="20">
        <v>24975.388</v>
      </c>
      <c r="L89" s="20">
        <v>24975.388</v>
      </c>
      <c r="M89" s="20">
        <v>129.792</v>
      </c>
      <c r="N89" s="20">
        <v>134.984</v>
      </c>
      <c r="O89" s="8">
        <f t="shared" si="25"/>
        <v>51514.081999999995</v>
      </c>
      <c r="R89" s="3"/>
    </row>
    <row r="90" spans="1:18" ht="27" customHeight="1">
      <c r="A90" s="56" t="s">
        <v>115</v>
      </c>
      <c r="B90" s="73" t="s">
        <v>3</v>
      </c>
      <c r="C90" s="16" t="s">
        <v>19</v>
      </c>
      <c r="D90" s="20">
        <f aca="true" t="shared" si="29" ref="D90:N90">D91+D92</f>
        <v>0</v>
      </c>
      <c r="E90" s="20">
        <f t="shared" si="29"/>
        <v>0</v>
      </c>
      <c r="F90" s="20">
        <f t="shared" si="29"/>
        <v>0</v>
      </c>
      <c r="G90" s="20">
        <f t="shared" si="29"/>
        <v>0</v>
      </c>
      <c r="H90" s="20">
        <f t="shared" si="29"/>
        <v>0</v>
      </c>
      <c r="I90" s="20">
        <f t="shared" si="29"/>
        <v>0</v>
      </c>
      <c r="J90" s="20">
        <f t="shared" si="29"/>
        <v>0</v>
      </c>
      <c r="K90" s="20">
        <f t="shared" si="29"/>
        <v>0</v>
      </c>
      <c r="L90" s="20">
        <f t="shared" si="29"/>
        <v>0</v>
      </c>
      <c r="M90" s="20">
        <f t="shared" si="29"/>
        <v>0</v>
      </c>
      <c r="N90" s="20">
        <f t="shared" si="29"/>
        <v>0</v>
      </c>
      <c r="O90" s="8">
        <f t="shared" si="25"/>
        <v>0</v>
      </c>
      <c r="R90" s="3"/>
    </row>
    <row r="91" spans="1:18" ht="50.25" customHeight="1">
      <c r="A91" s="57"/>
      <c r="B91" s="81"/>
      <c r="C91" s="38" t="s">
        <v>61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8">
        <f t="shared" si="25"/>
        <v>0</v>
      </c>
      <c r="R91" s="3"/>
    </row>
    <row r="92" spans="1:18" ht="44.25" customHeight="1">
      <c r="A92" s="58"/>
      <c r="B92" s="82"/>
      <c r="C92" s="38" t="s">
        <v>26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8">
        <f t="shared" si="25"/>
        <v>0</v>
      </c>
      <c r="R92" s="3"/>
    </row>
    <row r="93" spans="1:18" ht="31.5" customHeight="1">
      <c r="A93" s="56" t="s">
        <v>116</v>
      </c>
      <c r="B93" s="73" t="s">
        <v>56</v>
      </c>
      <c r="C93" s="16" t="s">
        <v>19</v>
      </c>
      <c r="D93" s="20">
        <f aca="true" t="shared" si="30" ref="D93:N93">D94+D95</f>
        <v>0</v>
      </c>
      <c r="E93" s="20">
        <f t="shared" si="30"/>
        <v>0</v>
      </c>
      <c r="F93" s="20">
        <f t="shared" si="30"/>
        <v>0</v>
      </c>
      <c r="G93" s="20">
        <f t="shared" si="30"/>
        <v>0</v>
      </c>
      <c r="H93" s="20">
        <f t="shared" si="30"/>
        <v>0</v>
      </c>
      <c r="I93" s="20">
        <f t="shared" si="30"/>
        <v>0</v>
      </c>
      <c r="J93" s="20">
        <f t="shared" si="30"/>
        <v>0</v>
      </c>
      <c r="K93" s="20">
        <f t="shared" si="30"/>
        <v>0</v>
      </c>
      <c r="L93" s="20">
        <f t="shared" si="30"/>
        <v>0</v>
      </c>
      <c r="M93" s="20">
        <f t="shared" si="30"/>
        <v>0</v>
      </c>
      <c r="N93" s="20">
        <f t="shared" si="30"/>
        <v>0</v>
      </c>
      <c r="O93" s="8">
        <f t="shared" si="25"/>
        <v>0</v>
      </c>
      <c r="R93" s="3"/>
    </row>
    <row r="94" spans="1:18" ht="55.5" customHeight="1">
      <c r="A94" s="57"/>
      <c r="B94" s="81"/>
      <c r="C94" s="38" t="s">
        <v>61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8">
        <f t="shared" si="25"/>
        <v>0</v>
      </c>
      <c r="R94" s="3"/>
    </row>
    <row r="95" spans="1:18" ht="57.75" customHeight="1">
      <c r="A95" s="58"/>
      <c r="B95" s="82"/>
      <c r="C95" s="38" t="s">
        <v>26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8">
        <f t="shared" si="25"/>
        <v>0</v>
      </c>
      <c r="R95" s="3"/>
    </row>
    <row r="96" spans="1:18" ht="30" customHeight="1">
      <c r="A96" s="56" t="s">
        <v>117</v>
      </c>
      <c r="B96" s="73" t="s">
        <v>42</v>
      </c>
      <c r="C96" s="16" t="s">
        <v>19</v>
      </c>
      <c r="D96" s="20">
        <f aca="true" t="shared" si="31" ref="D96:N96">D97+D98</f>
        <v>123234.912</v>
      </c>
      <c r="E96" s="20">
        <f t="shared" si="31"/>
        <v>107677.632</v>
      </c>
      <c r="F96" s="20">
        <f t="shared" si="31"/>
        <v>107732.616</v>
      </c>
      <c r="G96" s="20">
        <f t="shared" si="31"/>
        <v>115642.94300000001</v>
      </c>
      <c r="H96" s="20">
        <f t="shared" si="31"/>
        <v>133056.192</v>
      </c>
      <c r="I96" s="20">
        <f t="shared" si="31"/>
        <v>134888.384</v>
      </c>
      <c r="J96" s="20">
        <f t="shared" si="31"/>
        <v>138534.74</v>
      </c>
      <c r="K96" s="20">
        <f t="shared" si="31"/>
        <v>138534.74</v>
      </c>
      <c r="L96" s="20">
        <f t="shared" si="31"/>
        <v>138534.74</v>
      </c>
      <c r="M96" s="20">
        <f t="shared" si="31"/>
        <v>144022.295</v>
      </c>
      <c r="N96" s="20">
        <f t="shared" si="31"/>
        <v>149783.187</v>
      </c>
      <c r="O96" s="8">
        <f t="shared" si="25"/>
        <v>1431642.3809999998</v>
      </c>
      <c r="R96" s="3"/>
    </row>
    <row r="97" spans="1:18" ht="47.25" customHeight="1">
      <c r="A97" s="57"/>
      <c r="B97" s="81"/>
      <c r="C97" s="38" t="s">
        <v>61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8">
        <f t="shared" si="25"/>
        <v>0</v>
      </c>
      <c r="R97" s="3"/>
    </row>
    <row r="98" spans="1:18" ht="45.75" customHeight="1">
      <c r="A98" s="58"/>
      <c r="B98" s="82"/>
      <c r="C98" s="38" t="s">
        <v>26</v>
      </c>
      <c r="D98" s="20">
        <v>123234.912</v>
      </c>
      <c r="E98" s="20">
        <v>107677.632</v>
      </c>
      <c r="F98" s="20">
        <f>'[1]лист1'!$J$193</f>
        <v>107732.616</v>
      </c>
      <c r="G98" s="20">
        <f>'[4]лист1'!$K$198</f>
        <v>115642.94300000001</v>
      </c>
      <c r="H98" s="20">
        <v>133056.192</v>
      </c>
      <c r="I98" s="20">
        <v>134888.384</v>
      </c>
      <c r="J98" s="20">
        <v>138534.74</v>
      </c>
      <c r="K98" s="20">
        <v>138534.74</v>
      </c>
      <c r="L98" s="20">
        <v>138534.74</v>
      </c>
      <c r="M98" s="20">
        <v>144022.295</v>
      </c>
      <c r="N98" s="20">
        <v>149783.187</v>
      </c>
      <c r="O98" s="8">
        <f t="shared" si="25"/>
        <v>1431642.3809999998</v>
      </c>
      <c r="R98" s="3"/>
    </row>
    <row r="99" spans="1:18" ht="36.75" customHeight="1">
      <c r="A99" s="56" t="s">
        <v>118</v>
      </c>
      <c r="B99" s="73" t="s">
        <v>70</v>
      </c>
      <c r="C99" s="16" t="s">
        <v>19</v>
      </c>
      <c r="D99" s="20">
        <v>0</v>
      </c>
      <c r="E99" s="20">
        <v>0</v>
      </c>
      <c r="F99" s="20">
        <f aca="true" t="shared" si="32" ref="F99:N99">F100+F101</f>
        <v>7744.95</v>
      </c>
      <c r="G99" s="20">
        <f t="shared" si="32"/>
        <v>15607.062</v>
      </c>
      <c r="H99" s="20">
        <f t="shared" si="32"/>
        <v>18169.997</v>
      </c>
      <c r="I99" s="20">
        <f t="shared" si="32"/>
        <v>23271.591</v>
      </c>
      <c r="J99" s="20">
        <f t="shared" si="32"/>
        <v>20180.95</v>
      </c>
      <c r="K99" s="20">
        <f t="shared" si="32"/>
        <v>20180.95</v>
      </c>
      <c r="L99" s="20">
        <f t="shared" si="32"/>
        <v>20180.95</v>
      </c>
      <c r="M99" s="20">
        <f t="shared" si="32"/>
        <v>20471.473</v>
      </c>
      <c r="N99" s="20">
        <f t="shared" si="32"/>
        <v>21290.332</v>
      </c>
      <c r="O99" s="8">
        <f t="shared" si="25"/>
        <v>167098.255</v>
      </c>
      <c r="R99" s="3"/>
    </row>
    <row r="100" spans="1:18" ht="36.75" customHeight="1">
      <c r="A100" s="57"/>
      <c r="B100" s="81"/>
      <c r="C100" s="38" t="s">
        <v>61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8">
        <f t="shared" si="25"/>
        <v>0</v>
      </c>
      <c r="R100" s="3"/>
    </row>
    <row r="101" spans="1:18" ht="62.25" customHeight="1">
      <c r="A101" s="58"/>
      <c r="B101" s="82"/>
      <c r="C101" s="38" t="s">
        <v>26</v>
      </c>
      <c r="D101" s="20">
        <v>0</v>
      </c>
      <c r="E101" s="20">
        <v>0</v>
      </c>
      <c r="F101" s="20">
        <f>'[1]лист1'!$J$206</f>
        <v>7744.95</v>
      </c>
      <c r="G101" s="20">
        <f>'[4]лист1'!$K$212</f>
        <v>15607.062</v>
      </c>
      <c r="H101" s="20">
        <v>18169.997</v>
      </c>
      <c r="I101" s="20">
        <v>23271.591</v>
      </c>
      <c r="J101" s="20">
        <v>20180.95</v>
      </c>
      <c r="K101" s="20">
        <v>20180.95</v>
      </c>
      <c r="L101" s="20">
        <v>20180.95</v>
      </c>
      <c r="M101" s="20">
        <v>20471.473</v>
      </c>
      <c r="N101" s="20">
        <v>21290.332</v>
      </c>
      <c r="O101" s="8">
        <f t="shared" si="25"/>
        <v>167098.255</v>
      </c>
      <c r="R101" s="3"/>
    </row>
    <row r="102" spans="1:18" ht="58.5" customHeight="1">
      <c r="A102" s="60" t="s">
        <v>119</v>
      </c>
      <c r="B102" s="60" t="s">
        <v>89</v>
      </c>
      <c r="C102" s="17" t="s">
        <v>19</v>
      </c>
      <c r="D102" s="20">
        <f>D103+D104</f>
        <v>0</v>
      </c>
      <c r="E102" s="20">
        <f>E103+E104</f>
        <v>0</v>
      </c>
      <c r="F102" s="20">
        <f>F103+F104</f>
        <v>0</v>
      </c>
      <c r="G102" s="20">
        <f>G103+G104</f>
        <v>0</v>
      </c>
      <c r="H102" s="20">
        <f>H103+H104</f>
        <v>0</v>
      </c>
      <c r="I102" s="20">
        <f aca="true" t="shared" si="33" ref="I102:N102">I103+I104</f>
        <v>684.021</v>
      </c>
      <c r="J102" s="20">
        <f t="shared" si="33"/>
        <v>1.11</v>
      </c>
      <c r="K102" s="20">
        <f t="shared" si="33"/>
        <v>0</v>
      </c>
      <c r="L102" s="20">
        <f t="shared" si="33"/>
        <v>0</v>
      </c>
      <c r="M102" s="20">
        <f t="shared" si="33"/>
        <v>0</v>
      </c>
      <c r="N102" s="20">
        <f t="shared" si="33"/>
        <v>0</v>
      </c>
      <c r="O102" s="8">
        <f t="shared" si="25"/>
        <v>685.131</v>
      </c>
      <c r="R102" s="3"/>
    </row>
    <row r="103" spans="1:18" ht="66.75" customHeight="1">
      <c r="A103" s="60"/>
      <c r="B103" s="60"/>
      <c r="C103" s="38" t="s">
        <v>61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8">
        <f t="shared" si="25"/>
        <v>0</v>
      </c>
      <c r="R103" s="3"/>
    </row>
    <row r="104" spans="1:18" ht="77.25" customHeight="1">
      <c r="A104" s="60"/>
      <c r="B104" s="60"/>
      <c r="C104" s="38" t="s">
        <v>26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684.021</v>
      </c>
      <c r="J104" s="20">
        <v>1.11</v>
      </c>
      <c r="K104" s="20">
        <v>0</v>
      </c>
      <c r="L104" s="20">
        <v>0</v>
      </c>
      <c r="M104" s="20">
        <v>0</v>
      </c>
      <c r="N104" s="20">
        <v>0</v>
      </c>
      <c r="O104" s="8">
        <f t="shared" si="25"/>
        <v>685.131</v>
      </c>
      <c r="R104" s="3"/>
    </row>
    <row r="105" spans="1:18" ht="35.25" customHeight="1">
      <c r="A105" s="60" t="s">
        <v>153</v>
      </c>
      <c r="B105" s="60" t="s">
        <v>164</v>
      </c>
      <c r="C105" s="17" t="s">
        <v>19</v>
      </c>
      <c r="D105" s="20">
        <f>D106+D107</f>
        <v>0</v>
      </c>
      <c r="E105" s="20">
        <f>E106+E107</f>
        <v>0</v>
      </c>
      <c r="F105" s="20">
        <f>F106+F107</f>
        <v>0</v>
      </c>
      <c r="G105" s="20">
        <f>G106+G107</f>
        <v>0</v>
      </c>
      <c r="H105" s="20">
        <f>H106+H107</f>
        <v>0</v>
      </c>
      <c r="I105" s="20">
        <f aca="true" t="shared" si="34" ref="I105:N105">I106+I107</f>
        <v>0</v>
      </c>
      <c r="J105" s="20">
        <f t="shared" si="34"/>
        <v>12752.85</v>
      </c>
      <c r="K105" s="20">
        <f t="shared" si="34"/>
        <v>14016.568</v>
      </c>
      <c r="L105" s="20">
        <f t="shared" si="34"/>
        <v>14016.568</v>
      </c>
      <c r="M105" s="20">
        <f t="shared" si="34"/>
        <v>0</v>
      </c>
      <c r="N105" s="20">
        <f t="shared" si="34"/>
        <v>0</v>
      </c>
      <c r="O105" s="8">
        <f>D105+E105+F105+G105+H105+I105+J105+K105+L105+M105+N105</f>
        <v>40785.986</v>
      </c>
      <c r="R105" s="3"/>
    </row>
    <row r="106" spans="1:18" ht="39" customHeight="1">
      <c r="A106" s="60"/>
      <c r="B106" s="60"/>
      <c r="C106" s="38" t="s">
        <v>61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8">
        <f>D106+E106+F106+G106+H106+I106+J106+K106+L106+M106+N106</f>
        <v>0</v>
      </c>
      <c r="R106" s="3"/>
    </row>
    <row r="107" spans="1:18" ht="39" customHeight="1">
      <c r="A107" s="60"/>
      <c r="B107" s="60"/>
      <c r="C107" s="38" t="s">
        <v>26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12752.85</v>
      </c>
      <c r="K107" s="20">
        <v>14016.568</v>
      </c>
      <c r="L107" s="20">
        <v>14016.568</v>
      </c>
      <c r="M107" s="20">
        <v>0</v>
      </c>
      <c r="N107" s="20">
        <v>0</v>
      </c>
      <c r="O107" s="8">
        <f>D107+E107+F107+G107+H107+I107+J107+K107+L107+M107+N107</f>
        <v>40785.986</v>
      </c>
      <c r="R107" s="3"/>
    </row>
    <row r="108" spans="1:15" ht="28.5" customHeight="1">
      <c r="A108" s="65" t="s">
        <v>4</v>
      </c>
      <c r="B108" s="56" t="s">
        <v>24</v>
      </c>
      <c r="C108" s="34" t="s">
        <v>19</v>
      </c>
      <c r="D108" s="20">
        <f>D109+D110</f>
        <v>1044745.4759999999</v>
      </c>
      <c r="E108" s="20">
        <f aca="true" t="shared" si="35" ref="E108:N108">E109+E110</f>
        <v>1068059.8939999999</v>
      </c>
      <c r="F108" s="20">
        <f t="shared" si="35"/>
        <v>1091868.3930000002</v>
      </c>
      <c r="G108" s="20">
        <f t="shared" si="35"/>
        <v>1206532.155</v>
      </c>
      <c r="H108" s="20">
        <f t="shared" si="35"/>
        <v>1522927.998</v>
      </c>
      <c r="I108" s="20">
        <f t="shared" si="35"/>
        <v>1687210.915</v>
      </c>
      <c r="J108" s="20">
        <f t="shared" si="35"/>
        <v>1738383.826</v>
      </c>
      <c r="K108" s="20">
        <f t="shared" si="35"/>
        <v>1619043.935</v>
      </c>
      <c r="L108" s="20">
        <f t="shared" si="35"/>
        <v>1875243.831</v>
      </c>
      <c r="M108" s="20">
        <f t="shared" si="35"/>
        <v>1631669.042</v>
      </c>
      <c r="N108" s="20">
        <f t="shared" si="35"/>
        <v>1696685.354</v>
      </c>
      <c r="O108" s="8">
        <f t="shared" si="25"/>
        <v>16182370.819</v>
      </c>
    </row>
    <row r="109" spans="1:15" ht="39" customHeight="1">
      <c r="A109" s="66"/>
      <c r="B109" s="57"/>
      <c r="C109" s="38" t="s">
        <v>61</v>
      </c>
      <c r="D109" s="20">
        <f>D116+D119+D122+D125+D128+D131+D134+D137+D140</f>
        <v>4786.2</v>
      </c>
      <c r="E109" s="20">
        <f aca="true" t="shared" si="36" ref="E109:H110">E116+E119+E122+E125+E128+E131+E134+E137+E140</f>
        <v>3647.9</v>
      </c>
      <c r="F109" s="20">
        <f t="shared" si="36"/>
        <v>4010.5</v>
      </c>
      <c r="G109" s="20">
        <f t="shared" si="36"/>
        <v>7978.3</v>
      </c>
      <c r="H109" s="20">
        <f t="shared" si="36"/>
        <v>4207.858</v>
      </c>
      <c r="I109" s="20">
        <f aca="true" t="shared" si="37" ref="I109:N110">I116+I119+I122+I125+I128+I131+I134+I137+I140+I143</f>
        <v>24700</v>
      </c>
      <c r="J109" s="20">
        <f>J116+J119+J122+J125+J128+J131+J134+J137+J140+J143</f>
        <v>120271.585</v>
      </c>
      <c r="K109" s="20">
        <f t="shared" si="37"/>
        <v>0</v>
      </c>
      <c r="L109" s="20">
        <f t="shared" si="37"/>
        <v>0</v>
      </c>
      <c r="M109" s="20">
        <f t="shared" si="37"/>
        <v>0</v>
      </c>
      <c r="N109" s="20">
        <f t="shared" si="37"/>
        <v>0</v>
      </c>
      <c r="O109" s="8">
        <f t="shared" si="25"/>
        <v>169602.343</v>
      </c>
    </row>
    <row r="110" spans="1:15" ht="41.25" customHeight="1">
      <c r="A110" s="66"/>
      <c r="B110" s="57"/>
      <c r="C110" s="38" t="s">
        <v>26</v>
      </c>
      <c r="D110" s="20">
        <f>D117+D120+D123+D126+D129+D132+D135+D138+D141</f>
        <v>1039959.276</v>
      </c>
      <c r="E110" s="20">
        <f t="shared" si="36"/>
        <v>1064411.994</v>
      </c>
      <c r="F110" s="20">
        <f t="shared" si="36"/>
        <v>1087857.8930000002</v>
      </c>
      <c r="G110" s="20">
        <f t="shared" si="36"/>
        <v>1198553.855</v>
      </c>
      <c r="H110" s="20">
        <f t="shared" si="36"/>
        <v>1518720.14</v>
      </c>
      <c r="I110" s="20">
        <f>I117+I120+I123+I126+I129+I132+I135+I138+I141+I144</f>
        <v>1662510.915</v>
      </c>
      <c r="J110" s="20">
        <f t="shared" si="37"/>
        <v>1618112.241</v>
      </c>
      <c r="K110" s="20">
        <f t="shared" si="37"/>
        <v>1619043.935</v>
      </c>
      <c r="L110" s="20">
        <f t="shared" si="37"/>
        <v>1875243.831</v>
      </c>
      <c r="M110" s="20">
        <f t="shared" si="37"/>
        <v>1631669.042</v>
      </c>
      <c r="N110" s="20">
        <f t="shared" si="37"/>
        <v>1696685.354</v>
      </c>
      <c r="O110" s="8">
        <f t="shared" si="25"/>
        <v>16012768.476</v>
      </c>
    </row>
    <row r="111" spans="1:15" ht="29.25" customHeight="1" hidden="1">
      <c r="A111" s="66"/>
      <c r="B111" s="57"/>
      <c r="C111" s="36" t="s">
        <v>57</v>
      </c>
      <c r="D111" s="21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8">
        <f t="shared" si="25"/>
        <v>0</v>
      </c>
    </row>
    <row r="112" spans="1:15" ht="64.5" customHeight="1" hidden="1">
      <c r="A112" s="66"/>
      <c r="B112" s="57"/>
      <c r="C112" s="33" t="s">
        <v>58</v>
      </c>
      <c r="D112" s="21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8">
        <f t="shared" si="25"/>
        <v>0</v>
      </c>
    </row>
    <row r="113" spans="1:15" ht="63.75" customHeight="1" hidden="1">
      <c r="A113" s="66"/>
      <c r="B113" s="57"/>
      <c r="C113" s="36" t="s">
        <v>59</v>
      </c>
      <c r="D113" s="21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8">
        <f t="shared" si="25"/>
        <v>0</v>
      </c>
    </row>
    <row r="114" spans="1:15" ht="40.5" customHeight="1" hidden="1">
      <c r="A114" s="67"/>
      <c r="B114" s="58"/>
      <c r="C114" s="33" t="s">
        <v>60</v>
      </c>
      <c r="D114" s="21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8">
        <f t="shared" si="25"/>
        <v>0</v>
      </c>
    </row>
    <row r="115" spans="1:15" ht="21" customHeight="1">
      <c r="A115" s="56" t="s">
        <v>120</v>
      </c>
      <c r="B115" s="56" t="s">
        <v>43</v>
      </c>
      <c r="C115" s="19" t="s">
        <v>19</v>
      </c>
      <c r="D115" s="20">
        <f>D116+D117</f>
        <v>0</v>
      </c>
      <c r="E115" s="20">
        <f aca="true" t="shared" si="38" ref="E115:N115">E116+E117</f>
        <v>0</v>
      </c>
      <c r="F115" s="20">
        <f t="shared" si="38"/>
        <v>0</v>
      </c>
      <c r="G115" s="20">
        <f t="shared" si="38"/>
        <v>0</v>
      </c>
      <c r="H115" s="20">
        <f t="shared" si="38"/>
        <v>0</v>
      </c>
      <c r="I115" s="20">
        <f t="shared" si="38"/>
        <v>0</v>
      </c>
      <c r="J115" s="20">
        <f t="shared" si="38"/>
        <v>0</v>
      </c>
      <c r="K115" s="20">
        <f t="shared" si="38"/>
        <v>0</v>
      </c>
      <c r="L115" s="20">
        <f t="shared" si="38"/>
        <v>0</v>
      </c>
      <c r="M115" s="20">
        <f t="shared" si="38"/>
        <v>0</v>
      </c>
      <c r="N115" s="20">
        <f t="shared" si="38"/>
        <v>0</v>
      </c>
      <c r="O115" s="8">
        <f t="shared" si="25"/>
        <v>0</v>
      </c>
    </row>
    <row r="116" spans="1:15" ht="63" customHeight="1">
      <c r="A116" s="57"/>
      <c r="B116" s="57"/>
      <c r="C116" s="38" t="s">
        <v>61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8">
        <f t="shared" si="25"/>
        <v>0</v>
      </c>
    </row>
    <row r="117" spans="1:15" ht="60.75" customHeight="1">
      <c r="A117" s="58"/>
      <c r="B117" s="58"/>
      <c r="C117" s="38" t="s">
        <v>26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8">
        <f t="shared" si="25"/>
        <v>0</v>
      </c>
    </row>
    <row r="118" spans="1:15" ht="20.25" customHeight="1">
      <c r="A118" s="56" t="s">
        <v>121</v>
      </c>
      <c r="B118" s="56" t="s">
        <v>12</v>
      </c>
      <c r="C118" s="19" t="s">
        <v>19</v>
      </c>
      <c r="D118" s="20">
        <f>D119+D120</f>
        <v>0</v>
      </c>
      <c r="E118" s="20">
        <f aca="true" t="shared" si="39" ref="E118:N118">E119+E120</f>
        <v>0</v>
      </c>
      <c r="F118" s="20">
        <f t="shared" si="39"/>
        <v>0</v>
      </c>
      <c r="G118" s="20">
        <f t="shared" si="39"/>
        <v>0</v>
      </c>
      <c r="H118" s="20">
        <f t="shared" si="39"/>
        <v>0</v>
      </c>
      <c r="I118" s="20">
        <f t="shared" si="39"/>
        <v>0</v>
      </c>
      <c r="J118" s="20">
        <f t="shared" si="39"/>
        <v>0</v>
      </c>
      <c r="K118" s="20">
        <f t="shared" si="39"/>
        <v>0</v>
      </c>
      <c r="L118" s="20">
        <f t="shared" si="39"/>
        <v>0</v>
      </c>
      <c r="M118" s="20">
        <f t="shared" si="39"/>
        <v>0</v>
      </c>
      <c r="N118" s="20">
        <f t="shared" si="39"/>
        <v>0</v>
      </c>
      <c r="O118" s="8">
        <f t="shared" si="25"/>
        <v>0</v>
      </c>
    </row>
    <row r="119" spans="1:15" ht="71.25" customHeight="1">
      <c r="A119" s="57"/>
      <c r="B119" s="57"/>
      <c r="C119" s="38" t="s">
        <v>61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8">
        <f t="shared" si="25"/>
        <v>0</v>
      </c>
    </row>
    <row r="120" spans="1:15" ht="55.5" customHeight="1">
      <c r="A120" s="58"/>
      <c r="B120" s="58"/>
      <c r="C120" s="38" t="s">
        <v>26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8">
        <f t="shared" si="25"/>
        <v>0</v>
      </c>
    </row>
    <row r="121" spans="1:15" ht="25.5" customHeight="1">
      <c r="A121" s="56" t="s">
        <v>122</v>
      </c>
      <c r="B121" s="56" t="s">
        <v>8</v>
      </c>
      <c r="C121" s="19" t="s">
        <v>19</v>
      </c>
      <c r="D121" s="20">
        <f>D122+D123</f>
        <v>0</v>
      </c>
      <c r="E121" s="20">
        <f aca="true" t="shared" si="40" ref="E121:N121">E122+E123</f>
        <v>0</v>
      </c>
      <c r="F121" s="20">
        <f t="shared" si="40"/>
        <v>0</v>
      </c>
      <c r="G121" s="20">
        <f t="shared" si="40"/>
        <v>0</v>
      </c>
      <c r="H121" s="20">
        <f t="shared" si="40"/>
        <v>0</v>
      </c>
      <c r="I121" s="20">
        <f t="shared" si="40"/>
        <v>0</v>
      </c>
      <c r="J121" s="20">
        <f t="shared" si="40"/>
        <v>0</v>
      </c>
      <c r="K121" s="20">
        <f t="shared" si="40"/>
        <v>0</v>
      </c>
      <c r="L121" s="20">
        <f t="shared" si="40"/>
        <v>0</v>
      </c>
      <c r="M121" s="20">
        <f t="shared" si="40"/>
        <v>0</v>
      </c>
      <c r="N121" s="20">
        <f t="shared" si="40"/>
        <v>0</v>
      </c>
      <c r="O121" s="8">
        <f t="shared" si="25"/>
        <v>0</v>
      </c>
    </row>
    <row r="122" spans="1:15" ht="52.5" customHeight="1">
      <c r="A122" s="57"/>
      <c r="B122" s="57"/>
      <c r="C122" s="38" t="s">
        <v>61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8">
        <f t="shared" si="25"/>
        <v>0</v>
      </c>
    </row>
    <row r="123" spans="1:15" ht="49.5" customHeight="1">
      <c r="A123" s="58"/>
      <c r="B123" s="58"/>
      <c r="C123" s="38" t="s">
        <v>26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8">
        <f t="shared" si="25"/>
        <v>0</v>
      </c>
    </row>
    <row r="124" spans="1:15" ht="37.5" customHeight="1">
      <c r="A124" s="56" t="s">
        <v>123</v>
      </c>
      <c r="B124" s="56" t="s">
        <v>15</v>
      </c>
      <c r="C124" s="19" t="s">
        <v>19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8">
        <f t="shared" si="25"/>
        <v>0</v>
      </c>
    </row>
    <row r="125" spans="1:15" ht="41.25" customHeight="1">
      <c r="A125" s="57"/>
      <c r="B125" s="57"/>
      <c r="C125" s="38" t="s">
        <v>61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8">
        <f t="shared" si="25"/>
        <v>0</v>
      </c>
    </row>
    <row r="126" spans="1:15" ht="36" customHeight="1">
      <c r="A126" s="58"/>
      <c r="B126" s="58"/>
      <c r="C126" s="38" t="s">
        <v>26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8">
        <f t="shared" si="25"/>
        <v>0</v>
      </c>
    </row>
    <row r="127" spans="1:15" ht="21" customHeight="1">
      <c r="A127" s="56" t="s">
        <v>124</v>
      </c>
      <c r="B127" s="56" t="s">
        <v>44</v>
      </c>
      <c r="C127" s="22" t="s">
        <v>19</v>
      </c>
      <c r="D127" s="20">
        <f aca="true" t="shared" si="41" ref="D127:N127">D128+D129</f>
        <v>1017314.276</v>
      </c>
      <c r="E127" s="20">
        <f t="shared" si="41"/>
        <v>1058750.744</v>
      </c>
      <c r="F127" s="20">
        <f t="shared" si="41"/>
        <v>1082196.6430000002</v>
      </c>
      <c r="G127" s="20">
        <f t="shared" si="41"/>
        <v>1196973.405</v>
      </c>
      <c r="H127" s="20">
        <f t="shared" si="41"/>
        <v>1513368.9479999999</v>
      </c>
      <c r="I127" s="20">
        <f t="shared" si="41"/>
        <v>1656249.665</v>
      </c>
      <c r="J127" s="20">
        <f t="shared" si="41"/>
        <v>1715055.576</v>
      </c>
      <c r="K127" s="20">
        <f t="shared" si="41"/>
        <v>1596456.154</v>
      </c>
      <c r="L127" s="20">
        <f t="shared" si="41"/>
        <v>1594430.234</v>
      </c>
      <c r="M127" s="20">
        <f t="shared" si="41"/>
        <v>1625407.792</v>
      </c>
      <c r="N127" s="20">
        <f t="shared" si="41"/>
        <v>1690424.104</v>
      </c>
      <c r="O127" s="8">
        <f t="shared" si="25"/>
        <v>15746627.540999997</v>
      </c>
    </row>
    <row r="128" spans="1:15" ht="54.75" customHeight="1">
      <c r="A128" s="57"/>
      <c r="B128" s="57"/>
      <c r="C128" s="38" t="s">
        <v>61</v>
      </c>
      <c r="D128" s="20">
        <v>0</v>
      </c>
      <c r="E128" s="20">
        <v>0</v>
      </c>
      <c r="F128" s="20">
        <v>0</v>
      </c>
      <c r="G128" s="20">
        <f>'[4]лист1'!$K$234</f>
        <v>4080.8</v>
      </c>
      <c r="H128" s="20">
        <v>310.058</v>
      </c>
      <c r="I128" s="20">
        <v>0</v>
      </c>
      <c r="J128" s="20">
        <v>120271.585</v>
      </c>
      <c r="K128" s="20">
        <v>0</v>
      </c>
      <c r="L128" s="20">
        <v>0</v>
      </c>
      <c r="M128" s="20">
        <v>0</v>
      </c>
      <c r="N128" s="20">
        <v>0</v>
      </c>
      <c r="O128" s="8">
        <f t="shared" si="25"/>
        <v>124662.443</v>
      </c>
    </row>
    <row r="129" spans="1:15" ht="69" customHeight="1">
      <c r="A129" s="58"/>
      <c r="B129" s="58"/>
      <c r="C129" s="38" t="s">
        <v>26</v>
      </c>
      <c r="D129" s="20">
        <v>1017314.276</v>
      </c>
      <c r="E129" s="20">
        <v>1058750.744</v>
      </c>
      <c r="F129" s="20">
        <f>'[1]лист1'!$J$217</f>
        <v>1082196.6430000002</v>
      </c>
      <c r="G129" s="20">
        <f>'[4]лист1'!$K$224+'[4]лист1'!$K$226+'[4]лист1'!$K$228+'[4]лист1'!$K$230+'[4]лист1'!$K$232</f>
        <v>1192892.605</v>
      </c>
      <c r="H129" s="20">
        <v>1513058.89</v>
      </c>
      <c r="I129" s="20">
        <v>1656249.665</v>
      </c>
      <c r="J129" s="20">
        <v>1594783.991</v>
      </c>
      <c r="K129" s="20">
        <v>1596456.154</v>
      </c>
      <c r="L129" s="20">
        <v>1594430.234</v>
      </c>
      <c r="M129" s="20">
        <v>1625407.792</v>
      </c>
      <c r="N129" s="20">
        <v>1690424.104</v>
      </c>
      <c r="O129" s="8">
        <f t="shared" si="25"/>
        <v>15621965.097999997</v>
      </c>
    </row>
    <row r="130" spans="1:15" ht="37.5" customHeight="1">
      <c r="A130" s="60" t="s">
        <v>125</v>
      </c>
      <c r="B130" s="60" t="s">
        <v>72</v>
      </c>
      <c r="C130" s="22" t="s">
        <v>19</v>
      </c>
      <c r="D130" s="23">
        <f aca="true" t="shared" si="42" ref="D130:N130">D131+D132</f>
        <v>27431.2</v>
      </c>
      <c r="E130" s="23">
        <f t="shared" si="42"/>
        <v>9309.15</v>
      </c>
      <c r="F130" s="23">
        <f t="shared" si="42"/>
        <v>9671.75</v>
      </c>
      <c r="G130" s="23">
        <f t="shared" si="42"/>
        <v>9558.75</v>
      </c>
      <c r="H130" s="23">
        <f t="shared" si="42"/>
        <v>9559.05</v>
      </c>
      <c r="I130" s="23">
        <f t="shared" si="42"/>
        <v>0</v>
      </c>
      <c r="J130" s="23">
        <f t="shared" si="42"/>
        <v>0</v>
      </c>
      <c r="K130" s="23">
        <f t="shared" si="42"/>
        <v>0</v>
      </c>
      <c r="L130" s="23">
        <f t="shared" si="42"/>
        <v>0</v>
      </c>
      <c r="M130" s="23">
        <f t="shared" si="42"/>
        <v>0</v>
      </c>
      <c r="N130" s="23">
        <f t="shared" si="42"/>
        <v>0</v>
      </c>
      <c r="O130" s="8">
        <f t="shared" si="25"/>
        <v>65529.899999999994</v>
      </c>
    </row>
    <row r="131" spans="1:15" ht="69" customHeight="1">
      <c r="A131" s="60"/>
      <c r="B131" s="60"/>
      <c r="C131" s="35" t="s">
        <v>61</v>
      </c>
      <c r="D131" s="20">
        <v>4786.2</v>
      </c>
      <c r="E131" s="20">
        <v>3647.9</v>
      </c>
      <c r="F131" s="20">
        <f>'[1]лист1'!$J$234</f>
        <v>4010.5</v>
      </c>
      <c r="G131" s="20">
        <v>3897.5</v>
      </c>
      <c r="H131" s="20">
        <v>3897.8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8">
        <f t="shared" si="25"/>
        <v>20239.9</v>
      </c>
    </row>
    <row r="132" spans="1:15" ht="170.25" customHeight="1">
      <c r="A132" s="60"/>
      <c r="B132" s="60"/>
      <c r="C132" s="35" t="s">
        <v>26</v>
      </c>
      <c r="D132" s="20">
        <v>22645</v>
      </c>
      <c r="E132" s="20">
        <v>5661.25</v>
      </c>
      <c r="F132" s="20">
        <f>'[1]лист1'!$J$230+'[1]лист1'!$J$231</f>
        <v>5661.25</v>
      </c>
      <c r="G132" s="20">
        <v>5661.25</v>
      </c>
      <c r="H132" s="20">
        <f>'[2]лист1'!L229</f>
        <v>5661.25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8">
        <f t="shared" si="25"/>
        <v>45290</v>
      </c>
    </row>
    <row r="133" spans="1:15" ht="30" customHeight="1">
      <c r="A133" s="56" t="s">
        <v>126</v>
      </c>
      <c r="B133" s="56" t="s">
        <v>5</v>
      </c>
      <c r="C133" s="22" t="s">
        <v>19</v>
      </c>
      <c r="D133" s="20">
        <f>D134+D135</f>
        <v>0</v>
      </c>
      <c r="E133" s="20">
        <f aca="true" t="shared" si="43" ref="E133:N133">E134+E135</f>
        <v>0</v>
      </c>
      <c r="F133" s="20">
        <f t="shared" si="43"/>
        <v>0</v>
      </c>
      <c r="G133" s="20">
        <f t="shared" si="43"/>
        <v>0</v>
      </c>
      <c r="H133" s="20">
        <f t="shared" si="43"/>
        <v>0</v>
      </c>
      <c r="I133" s="20">
        <f t="shared" si="43"/>
        <v>0</v>
      </c>
      <c r="J133" s="20">
        <f t="shared" si="43"/>
        <v>0</v>
      </c>
      <c r="K133" s="20">
        <f t="shared" si="43"/>
        <v>0</v>
      </c>
      <c r="L133" s="20">
        <f t="shared" si="43"/>
        <v>0</v>
      </c>
      <c r="M133" s="20">
        <f t="shared" si="43"/>
        <v>0</v>
      </c>
      <c r="N133" s="20">
        <f t="shared" si="43"/>
        <v>0</v>
      </c>
      <c r="O133" s="8">
        <f t="shared" si="25"/>
        <v>0</v>
      </c>
    </row>
    <row r="134" spans="1:15" ht="63" customHeight="1">
      <c r="A134" s="57"/>
      <c r="B134" s="57"/>
      <c r="C134" s="38" t="s">
        <v>61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8">
        <f t="shared" si="25"/>
        <v>0</v>
      </c>
    </row>
    <row r="135" spans="1:15" ht="95.25" customHeight="1">
      <c r="A135" s="58"/>
      <c r="B135" s="58"/>
      <c r="C135" s="38" t="s">
        <v>26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8">
        <f t="shared" si="25"/>
        <v>0</v>
      </c>
    </row>
    <row r="136" spans="1:15" ht="36.75" customHeight="1">
      <c r="A136" s="56" t="s">
        <v>127</v>
      </c>
      <c r="B136" s="56" t="s">
        <v>16</v>
      </c>
      <c r="C136" s="22" t="s">
        <v>19</v>
      </c>
      <c r="D136" s="20">
        <f>D137+D138</f>
        <v>0</v>
      </c>
      <c r="E136" s="20">
        <f aca="true" t="shared" si="44" ref="E136:N136">E137+E138</f>
        <v>0</v>
      </c>
      <c r="F136" s="20">
        <f t="shared" si="44"/>
        <v>0</v>
      </c>
      <c r="G136" s="20">
        <f t="shared" si="44"/>
        <v>0</v>
      </c>
      <c r="H136" s="20">
        <f t="shared" si="44"/>
        <v>0</v>
      </c>
      <c r="I136" s="20">
        <f t="shared" si="44"/>
        <v>0</v>
      </c>
      <c r="J136" s="20">
        <f t="shared" si="44"/>
        <v>0</v>
      </c>
      <c r="K136" s="20">
        <f t="shared" si="44"/>
        <v>0</v>
      </c>
      <c r="L136" s="20">
        <f t="shared" si="44"/>
        <v>0</v>
      </c>
      <c r="M136" s="20">
        <f t="shared" si="44"/>
        <v>0</v>
      </c>
      <c r="N136" s="20">
        <f t="shared" si="44"/>
        <v>0</v>
      </c>
      <c r="O136" s="8">
        <f t="shared" si="25"/>
        <v>0</v>
      </c>
    </row>
    <row r="137" spans="1:15" ht="55.5" customHeight="1">
      <c r="A137" s="57"/>
      <c r="B137" s="57"/>
      <c r="C137" s="38" t="s">
        <v>61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8">
        <f t="shared" si="25"/>
        <v>0</v>
      </c>
    </row>
    <row r="138" spans="1:15" ht="95.25" customHeight="1">
      <c r="A138" s="58"/>
      <c r="B138" s="58"/>
      <c r="C138" s="38" t="s">
        <v>26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8">
        <f t="shared" si="25"/>
        <v>0</v>
      </c>
    </row>
    <row r="139" spans="1:15" ht="40.5" customHeight="1" hidden="1">
      <c r="A139" s="56" t="s">
        <v>48</v>
      </c>
      <c r="B139" s="56" t="s">
        <v>27</v>
      </c>
      <c r="C139" s="22" t="s">
        <v>19</v>
      </c>
      <c r="D139" s="20">
        <f>D140+D141</f>
        <v>0</v>
      </c>
      <c r="E139" s="20">
        <f aca="true" t="shared" si="45" ref="E139:J139">E140+E141</f>
        <v>0</v>
      </c>
      <c r="F139" s="20">
        <f t="shared" si="45"/>
        <v>0</v>
      </c>
      <c r="G139" s="20">
        <f t="shared" si="45"/>
        <v>0</v>
      </c>
      <c r="H139" s="20">
        <f t="shared" si="45"/>
        <v>0</v>
      </c>
      <c r="I139" s="20">
        <f t="shared" si="45"/>
        <v>0</v>
      </c>
      <c r="J139" s="20">
        <f t="shared" si="45"/>
        <v>0</v>
      </c>
      <c r="K139" s="20">
        <v>0</v>
      </c>
      <c r="L139" s="20"/>
      <c r="M139" s="20"/>
      <c r="N139" s="20"/>
      <c r="O139" s="8">
        <f t="shared" si="25"/>
        <v>0</v>
      </c>
    </row>
    <row r="140" spans="1:15" ht="40.5" customHeight="1" hidden="1">
      <c r="A140" s="57"/>
      <c r="B140" s="57"/>
      <c r="C140" s="38" t="s">
        <v>61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/>
      <c r="M140" s="20"/>
      <c r="N140" s="20"/>
      <c r="O140" s="8">
        <f t="shared" si="25"/>
        <v>0</v>
      </c>
    </row>
    <row r="141" spans="1:16" s="4" customFormat="1" ht="40.5" customHeight="1" hidden="1">
      <c r="A141" s="58"/>
      <c r="B141" s="58"/>
      <c r="C141" s="38" t="s">
        <v>26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/>
      <c r="M141" s="20"/>
      <c r="N141" s="20"/>
      <c r="O141" s="8">
        <f t="shared" si="25"/>
        <v>0</v>
      </c>
      <c r="P141" s="1"/>
    </row>
    <row r="142" spans="1:16" s="4" customFormat="1" ht="31.5" customHeight="1">
      <c r="A142" s="56" t="s">
        <v>84</v>
      </c>
      <c r="B142" s="56" t="s">
        <v>86</v>
      </c>
      <c r="C142" s="22" t="s">
        <v>19</v>
      </c>
      <c r="D142" s="20" t="s">
        <v>85</v>
      </c>
      <c r="E142" s="20" t="s">
        <v>85</v>
      </c>
      <c r="F142" s="20" t="s">
        <v>85</v>
      </c>
      <c r="G142" s="20" t="s">
        <v>85</v>
      </c>
      <c r="H142" s="20" t="s">
        <v>85</v>
      </c>
      <c r="I142" s="20">
        <f aca="true" t="shared" si="46" ref="I142:N142">I143+I144</f>
        <v>30961.25</v>
      </c>
      <c r="J142" s="20">
        <f>J143+J144</f>
        <v>23328.25</v>
      </c>
      <c r="K142" s="20">
        <f t="shared" si="46"/>
        <v>22587.781</v>
      </c>
      <c r="L142" s="20">
        <f t="shared" si="46"/>
        <v>280813.597</v>
      </c>
      <c r="M142" s="20">
        <f t="shared" si="46"/>
        <v>6261.25</v>
      </c>
      <c r="N142" s="20">
        <f t="shared" si="46"/>
        <v>6261.25</v>
      </c>
      <c r="O142" s="8" t="e">
        <f t="shared" si="25"/>
        <v>#VALUE!</v>
      </c>
      <c r="P142" s="1"/>
    </row>
    <row r="143" spans="1:16" s="4" customFormat="1" ht="31.5" customHeight="1">
      <c r="A143" s="57"/>
      <c r="B143" s="57"/>
      <c r="C143" s="38" t="s">
        <v>61</v>
      </c>
      <c r="D143" s="20" t="s">
        <v>85</v>
      </c>
      <c r="E143" s="20" t="s">
        <v>85</v>
      </c>
      <c r="F143" s="20" t="s">
        <v>85</v>
      </c>
      <c r="G143" s="20" t="s">
        <v>85</v>
      </c>
      <c r="H143" s="20" t="s">
        <v>85</v>
      </c>
      <c r="I143" s="20">
        <v>24700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8" t="e">
        <f t="shared" si="25"/>
        <v>#VALUE!</v>
      </c>
      <c r="P143" s="1"/>
    </row>
    <row r="144" spans="1:16" s="4" customFormat="1" ht="31.5" customHeight="1">
      <c r="A144" s="58"/>
      <c r="B144" s="58"/>
      <c r="C144" s="38" t="s">
        <v>26</v>
      </c>
      <c r="D144" s="20" t="s">
        <v>85</v>
      </c>
      <c r="E144" s="20" t="s">
        <v>85</v>
      </c>
      <c r="F144" s="20" t="s">
        <v>85</v>
      </c>
      <c r="G144" s="20" t="s">
        <v>85</v>
      </c>
      <c r="H144" s="20" t="s">
        <v>85</v>
      </c>
      <c r="I144" s="20">
        <v>6261.25</v>
      </c>
      <c r="J144" s="20">
        <v>23328.25</v>
      </c>
      <c r="K144" s="54">
        <v>22587.781</v>
      </c>
      <c r="L144" s="20">
        <v>280813.597</v>
      </c>
      <c r="M144" s="20">
        <v>6261.25</v>
      </c>
      <c r="N144" s="20">
        <v>6261.25</v>
      </c>
      <c r="O144" s="8" t="e">
        <f t="shared" si="25"/>
        <v>#VALUE!</v>
      </c>
      <c r="P144" s="1"/>
    </row>
    <row r="145" spans="1:16" s="4" customFormat="1" ht="24.75" customHeight="1">
      <c r="A145" s="65" t="s">
        <v>6</v>
      </c>
      <c r="B145" s="56" t="s">
        <v>13</v>
      </c>
      <c r="C145" s="39" t="s">
        <v>19</v>
      </c>
      <c r="D145" s="20">
        <f aca="true" t="shared" si="47" ref="D145:N145">D146+D147</f>
        <v>2028468.68</v>
      </c>
      <c r="E145" s="20">
        <f t="shared" si="47"/>
        <v>2038868.0690000001</v>
      </c>
      <c r="F145" s="20">
        <f t="shared" si="47"/>
        <v>2094813.992</v>
      </c>
      <c r="G145" s="20">
        <f t="shared" si="47"/>
        <v>2356273.939</v>
      </c>
      <c r="H145" s="20">
        <f t="shared" si="47"/>
        <v>2562367.1119999997</v>
      </c>
      <c r="I145" s="20">
        <f t="shared" si="47"/>
        <v>2819572.408</v>
      </c>
      <c r="J145" s="20">
        <f t="shared" si="47"/>
        <v>6110258.995</v>
      </c>
      <c r="K145" s="20">
        <f t="shared" si="47"/>
        <v>4068764.869</v>
      </c>
      <c r="L145" s="20">
        <f t="shared" si="47"/>
        <v>4103722.2589999996</v>
      </c>
      <c r="M145" s="20">
        <f t="shared" si="47"/>
        <v>2685078.1569999997</v>
      </c>
      <c r="N145" s="20">
        <f t="shared" si="47"/>
        <v>2732426.771</v>
      </c>
      <c r="O145" s="8">
        <f aca="true" t="shared" si="48" ref="O145:O214">D145+E145+F145+G145+H145+I145+J145+K145+L145+M145+N145</f>
        <v>33600615.250999995</v>
      </c>
      <c r="P145" s="1"/>
    </row>
    <row r="146" spans="1:16" s="4" customFormat="1" ht="36" customHeight="1">
      <c r="A146" s="66"/>
      <c r="B146" s="57"/>
      <c r="C146" s="38" t="s">
        <v>61</v>
      </c>
      <c r="D146" s="20">
        <f>D153+D156+D159+D162+D165+D168+D171+D174+D177+D180+D183+D186+D189</f>
        <v>581001.7</v>
      </c>
      <c r="E146" s="20">
        <f>E153+E156+E159+E162+E165+E168+E171+E174+E177+E180+E183+E186+E189</f>
        <v>624383.3</v>
      </c>
      <c r="F146" s="20">
        <f>F153+F156+F159+F162+F165+F168+F171+F174+F177+F180+F183+F186+F189</f>
        <v>673272.6</v>
      </c>
      <c r="G146" s="20">
        <f>G153+G156+G159+G162+G165+G168+G171+G174+G177+G180+G183+G186+G189+G192+G195</f>
        <v>685331.6</v>
      </c>
      <c r="H146" s="20">
        <f>H153+H156+H159+H162+H165+H168+H171+H174+H177+H180+H183+H186+H189+H192+H195</f>
        <v>789841.2</v>
      </c>
      <c r="I146" s="20">
        <f>I153+I156+I159+I162+I165+I168+I171+I174+I177+I180+I183+I186+I189+I192+I195+I204</f>
        <v>1215320.9</v>
      </c>
      <c r="J146" s="20">
        <f aca="true" t="shared" si="49" ref="J146:N147">J153+J156+J159+J162+J165+J168+J171+J174+J177+J180+J183+J186+J189+J192+J195+J204+J198+J201</f>
        <v>3990692.9960000003</v>
      </c>
      <c r="K146" s="20">
        <f t="shared" si="49"/>
        <v>2315440</v>
      </c>
      <c r="L146" s="20">
        <f>L153+L156+L159+L162+L165+L168+L171+L174+L177+L180+L183+L186+L189+L192+L195+L204+L198+L201</f>
        <v>2348171.9</v>
      </c>
      <c r="M146" s="20">
        <f t="shared" si="49"/>
        <v>1021986.3999999999</v>
      </c>
      <c r="N146" s="20">
        <f t="shared" si="49"/>
        <v>1021986.3999999999</v>
      </c>
      <c r="O146" s="8">
        <f t="shared" si="48"/>
        <v>15267428.996000001</v>
      </c>
      <c r="P146" s="1"/>
    </row>
    <row r="147" spans="1:17" s="4" customFormat="1" ht="63" customHeight="1">
      <c r="A147" s="66"/>
      <c r="B147" s="57"/>
      <c r="C147" s="38" t="s">
        <v>26</v>
      </c>
      <c r="D147" s="20">
        <f>D154+D157+D160+D163+D166+D169+D172+D175+D178+D181+D184+D187+D190</f>
        <v>1447466.98</v>
      </c>
      <c r="E147" s="20">
        <f>E154+E157+E160+E163+E166+E169+E172+E175+E178+E181+E184+E187+E190</f>
        <v>1414484.769</v>
      </c>
      <c r="F147" s="20">
        <f>F154+F157+F160+F163+F166+F169+F172+F175+F178+F181+F184+F187+F190+F193+F196</f>
        <v>1421541.392</v>
      </c>
      <c r="G147" s="20">
        <f>G154+G157+G160+G163+G166+G169+G172+G175+G178+G181+G184+G187+G190+G193+G196</f>
        <v>1670942.339</v>
      </c>
      <c r="H147" s="20">
        <f>H154+H157+H160+H163+H166+H169+H172+H175+H178+H181+H184+H187+H190+H193+H196</f>
        <v>1772525.912</v>
      </c>
      <c r="I147" s="20">
        <f>I154+I157+I160+I163+I166+I169+I172+I175+I178+I181+I184+I187+I190+I193+I196+I205</f>
        <v>1604251.5080000001</v>
      </c>
      <c r="J147" s="20">
        <f t="shared" si="49"/>
        <v>2119565.999</v>
      </c>
      <c r="K147" s="20">
        <f t="shared" si="49"/>
        <v>1753324.869</v>
      </c>
      <c r="L147" s="20">
        <f t="shared" si="49"/>
        <v>1755550.359</v>
      </c>
      <c r="M147" s="20">
        <f t="shared" si="49"/>
        <v>1663091.7569999998</v>
      </c>
      <c r="N147" s="20">
        <f t="shared" si="49"/>
        <v>1710440.3710000003</v>
      </c>
      <c r="O147" s="47" t="e">
        <f>O154+O157+O160+O163+O166+O169+O172+O175+O178+O181+O184+O187+O190+O193+O196+O205</f>
        <v>#VALUE!</v>
      </c>
      <c r="P147" s="47"/>
      <c r="Q147" s="47"/>
    </row>
    <row r="148" spans="1:16" s="4" customFormat="1" ht="29.25" customHeight="1" hidden="1">
      <c r="A148" s="66"/>
      <c r="B148" s="57"/>
      <c r="C148" s="36" t="s">
        <v>57</v>
      </c>
      <c r="D148" s="21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8">
        <f t="shared" si="48"/>
        <v>0</v>
      </c>
      <c r="P148" s="1"/>
    </row>
    <row r="149" spans="1:16" s="4" customFormat="1" ht="64.5" customHeight="1" hidden="1">
      <c r="A149" s="66"/>
      <c r="B149" s="57"/>
      <c r="C149" s="33" t="s">
        <v>58</v>
      </c>
      <c r="D149" s="21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8">
        <f t="shared" si="48"/>
        <v>0</v>
      </c>
      <c r="P149" s="1"/>
    </row>
    <row r="150" spans="1:16" s="4" customFormat="1" ht="63.75" customHeight="1" hidden="1">
      <c r="A150" s="66"/>
      <c r="B150" s="57"/>
      <c r="C150" s="36" t="s">
        <v>59</v>
      </c>
      <c r="D150" s="21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8">
        <f t="shared" si="48"/>
        <v>0</v>
      </c>
      <c r="P150" s="1"/>
    </row>
    <row r="151" spans="1:16" s="4" customFormat="1" ht="40.5" customHeight="1" hidden="1">
      <c r="A151" s="67"/>
      <c r="B151" s="58"/>
      <c r="C151" s="33" t="s">
        <v>60</v>
      </c>
      <c r="D151" s="21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8">
        <f t="shared" si="48"/>
        <v>0</v>
      </c>
      <c r="P151" s="1"/>
    </row>
    <row r="152" spans="1:16" s="4" customFormat="1" ht="26.25" customHeight="1">
      <c r="A152" s="56" t="s">
        <v>128</v>
      </c>
      <c r="B152" s="83" t="s">
        <v>14</v>
      </c>
      <c r="C152" s="22" t="s">
        <v>19</v>
      </c>
      <c r="D152" s="20">
        <f aca="true" t="shared" si="50" ref="D152:N152">D153+D154</f>
        <v>1355498.325</v>
      </c>
      <c r="E152" s="20">
        <f t="shared" si="50"/>
        <v>1340129.881</v>
      </c>
      <c r="F152" s="20">
        <f>F153+F154</f>
        <v>1335517.921</v>
      </c>
      <c r="G152" s="20">
        <f t="shared" si="50"/>
        <v>1347356.412</v>
      </c>
      <c r="H152" s="20">
        <f t="shared" si="50"/>
        <v>1454902.811</v>
      </c>
      <c r="I152" s="20">
        <f t="shared" si="50"/>
        <v>477177.576</v>
      </c>
      <c r="J152" s="20">
        <f t="shared" si="50"/>
        <v>2536073.196</v>
      </c>
      <c r="K152" s="20">
        <f t="shared" si="50"/>
        <v>550348.808</v>
      </c>
      <c r="L152" s="20">
        <f t="shared" si="50"/>
        <v>568878.708</v>
      </c>
      <c r="M152" s="20">
        <f t="shared" si="50"/>
        <v>572442.051</v>
      </c>
      <c r="N152" s="20">
        <f t="shared" si="50"/>
        <v>575858.005</v>
      </c>
      <c r="O152" s="8">
        <f t="shared" si="48"/>
        <v>12114183.694000004</v>
      </c>
      <c r="P152" s="1"/>
    </row>
    <row r="153" spans="1:16" s="4" customFormat="1" ht="42.75" customHeight="1">
      <c r="A153" s="57"/>
      <c r="B153" s="84"/>
      <c r="C153" s="38" t="s">
        <v>61</v>
      </c>
      <c r="D153" s="20">
        <v>572156</v>
      </c>
      <c r="E153" s="20">
        <v>616341.5</v>
      </c>
      <c r="F153" s="20">
        <v>666159.6</v>
      </c>
      <c r="G153" s="20">
        <f>'[4]лист1'!$K$301+'[4]лист1'!$K$304+'[4]лист1'!$K$309+'[4]лист1'!$K$314+'[4]лист1'!$K$319+'[4]лист1'!$K$324+185256.3</f>
        <v>647719</v>
      </c>
      <c r="H153" s="20">
        <v>752444.2</v>
      </c>
      <c r="I153" s="20">
        <v>404208.7</v>
      </c>
      <c r="J153" s="54">
        <v>2035092.148</v>
      </c>
      <c r="K153" s="20">
        <v>473024.9</v>
      </c>
      <c r="L153" s="20">
        <v>491554.8</v>
      </c>
      <c r="M153" s="20">
        <v>487043.2</v>
      </c>
      <c r="N153" s="20">
        <v>487043.2</v>
      </c>
      <c r="O153" s="8">
        <f t="shared" si="48"/>
        <v>7632787.248000001</v>
      </c>
      <c r="P153" s="1"/>
    </row>
    <row r="154" spans="1:16" s="4" customFormat="1" ht="49.5" customHeight="1">
      <c r="A154" s="58"/>
      <c r="B154" s="85"/>
      <c r="C154" s="38" t="s">
        <v>26</v>
      </c>
      <c r="D154" s="20">
        <v>783342.325</v>
      </c>
      <c r="E154" s="20">
        <v>723788.381</v>
      </c>
      <c r="F154" s="20">
        <v>669358.321</v>
      </c>
      <c r="G154" s="20">
        <f>'[4]лист1'!$K$256+'[4]лист1'!$K$261+'[4]лист1'!$K$266+'[4]лист1'!$K$276+'[4]лист1'!$K$277+'[4]лист1'!$K$282+'[4]лист1'!$K$287+'[4]лист1'!$K$290+'[4]лист1'!$K$295+'[4]лист1'!$K$298+234826.128</f>
        <v>699637.412</v>
      </c>
      <c r="H154" s="20">
        <v>702458.611</v>
      </c>
      <c r="I154" s="20">
        <v>72968.876</v>
      </c>
      <c r="J154" s="54">
        <v>500981.048</v>
      </c>
      <c r="K154" s="20">
        <v>77323.908</v>
      </c>
      <c r="L154" s="20">
        <v>77323.908</v>
      </c>
      <c r="M154" s="20">
        <v>85398.851</v>
      </c>
      <c r="N154" s="20">
        <v>88814.805</v>
      </c>
      <c r="O154" s="8">
        <f t="shared" si="48"/>
        <v>4481396.4459999995</v>
      </c>
      <c r="P154" s="1"/>
    </row>
    <row r="155" spans="1:16" s="4" customFormat="1" ht="27" customHeight="1">
      <c r="A155" s="56" t="s">
        <v>129</v>
      </c>
      <c r="B155" s="73" t="s">
        <v>20</v>
      </c>
      <c r="C155" s="16" t="s">
        <v>19</v>
      </c>
      <c r="D155" s="20">
        <f aca="true" t="shared" si="51" ref="D155:N155">D156+D157</f>
        <v>288145.898</v>
      </c>
      <c r="E155" s="20">
        <f t="shared" si="51"/>
        <v>299099.695</v>
      </c>
      <c r="F155" s="20">
        <f t="shared" si="51"/>
        <v>317501.475</v>
      </c>
      <c r="G155" s="20">
        <f t="shared" si="51"/>
        <v>368308.05799999996</v>
      </c>
      <c r="H155" s="20">
        <f t="shared" si="51"/>
        <v>414750.545</v>
      </c>
      <c r="I155" s="20">
        <f t="shared" si="51"/>
        <v>365909.79600000003</v>
      </c>
      <c r="J155" s="20">
        <f t="shared" si="51"/>
        <v>373606.923</v>
      </c>
      <c r="K155" s="20">
        <f t="shared" si="51"/>
        <v>373882.723</v>
      </c>
      <c r="L155" s="20">
        <f t="shared" si="51"/>
        <v>374169.623</v>
      </c>
      <c r="M155" s="20">
        <f t="shared" si="51"/>
        <v>397517.777</v>
      </c>
      <c r="N155" s="20">
        <f t="shared" si="51"/>
        <v>413087.663</v>
      </c>
      <c r="O155" s="8">
        <f t="shared" si="48"/>
        <v>3985980.1760000004</v>
      </c>
      <c r="P155" s="1"/>
    </row>
    <row r="156" spans="1:16" s="4" customFormat="1" ht="83.25" customHeight="1">
      <c r="A156" s="57"/>
      <c r="B156" s="81"/>
      <c r="C156" s="38" t="s">
        <v>61</v>
      </c>
      <c r="D156" s="20">
        <v>8562.5</v>
      </c>
      <c r="E156" s="20">
        <v>7936.5</v>
      </c>
      <c r="F156" s="20">
        <f>'[1]лист1'!$J$336</f>
        <v>6970.8</v>
      </c>
      <c r="G156" s="20">
        <f>'[4]лист1'!$K$353</f>
        <v>6825.6</v>
      </c>
      <c r="H156" s="20">
        <v>6431.2</v>
      </c>
      <c r="I156" s="20">
        <v>6288.9</v>
      </c>
      <c r="J156" s="20">
        <v>6895.3</v>
      </c>
      <c r="K156" s="20">
        <v>7171.1</v>
      </c>
      <c r="L156" s="20">
        <v>7458</v>
      </c>
      <c r="M156" s="20">
        <v>8270.6</v>
      </c>
      <c r="N156" s="20">
        <v>8270.6</v>
      </c>
      <c r="O156" s="8">
        <f t="shared" si="48"/>
        <v>81081.1</v>
      </c>
      <c r="P156" s="1"/>
    </row>
    <row r="157" spans="1:16" s="4" customFormat="1" ht="87.75" customHeight="1">
      <c r="A157" s="58"/>
      <c r="B157" s="82"/>
      <c r="C157" s="38" t="s">
        <v>26</v>
      </c>
      <c r="D157" s="20">
        <v>279583.398</v>
      </c>
      <c r="E157" s="20">
        <v>291163.195</v>
      </c>
      <c r="F157" s="20">
        <f>'[1]лист1'!$J$320+'[1]лист1'!$J$323+'[1]лист1'!$J$326+'[1]лист1'!$J$328+'[1]лист1'!$J$329+'[1]лист1'!$J$332+'[1]лист1'!$J$334</f>
        <v>310530.675</v>
      </c>
      <c r="G157" s="20">
        <f>'[4]лист1'!$K$332+'[4]лист1'!$K$335+'[4]лист1'!$K$339+'[4]лист1'!$K$342+'[4]лист1'!$K$347+'[4]лист1'!$K$350</f>
        <v>361482.458</v>
      </c>
      <c r="H157" s="20">
        <v>408319.345</v>
      </c>
      <c r="I157" s="20">
        <v>359620.896</v>
      </c>
      <c r="J157" s="20">
        <v>366711.623</v>
      </c>
      <c r="K157" s="20">
        <v>366711.623</v>
      </c>
      <c r="L157" s="20">
        <v>366711.623</v>
      </c>
      <c r="M157" s="20">
        <v>389247.177</v>
      </c>
      <c r="N157" s="20">
        <v>404817.063</v>
      </c>
      <c r="O157" s="8">
        <f t="shared" si="48"/>
        <v>3904899.0760000004</v>
      </c>
      <c r="P157" s="1"/>
    </row>
    <row r="158" spans="1:16" s="4" customFormat="1" ht="33.75" customHeight="1">
      <c r="A158" s="56" t="s">
        <v>130</v>
      </c>
      <c r="B158" s="56" t="s">
        <v>159</v>
      </c>
      <c r="C158" s="22" t="s">
        <v>19</v>
      </c>
      <c r="D158" s="20">
        <f aca="true" t="shared" si="52" ref="D158:N158">D159+D160</f>
        <v>302331.978</v>
      </c>
      <c r="E158" s="20">
        <f t="shared" si="52"/>
        <v>321139.029</v>
      </c>
      <c r="F158" s="20">
        <f t="shared" si="52"/>
        <v>355502.69600000005</v>
      </c>
      <c r="G158" s="20">
        <f t="shared" si="52"/>
        <v>69303.513</v>
      </c>
      <c r="H158" s="20">
        <f t="shared" si="52"/>
        <v>82295.483</v>
      </c>
      <c r="I158" s="20">
        <f t="shared" si="52"/>
        <v>90983.197</v>
      </c>
      <c r="J158" s="20">
        <f t="shared" si="52"/>
        <v>132037.50699999998</v>
      </c>
      <c r="K158" s="20">
        <f t="shared" si="52"/>
        <v>117669.656</v>
      </c>
      <c r="L158" s="20">
        <f t="shared" si="52"/>
        <v>117669.656</v>
      </c>
      <c r="M158" s="20">
        <f t="shared" si="52"/>
        <v>89041.131</v>
      </c>
      <c r="N158" s="20">
        <f t="shared" si="52"/>
        <v>92602.776</v>
      </c>
      <c r="O158" s="8">
        <f t="shared" si="48"/>
        <v>1770576.622</v>
      </c>
      <c r="P158" s="1"/>
    </row>
    <row r="159" spans="1:16" s="4" customFormat="1" ht="30" customHeight="1">
      <c r="A159" s="57"/>
      <c r="B159" s="57"/>
      <c r="C159" s="38" t="s">
        <v>61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54">
        <v>1361.36</v>
      </c>
      <c r="K159" s="20">
        <v>0</v>
      </c>
      <c r="L159" s="20">
        <v>0</v>
      </c>
      <c r="M159" s="20">
        <v>0</v>
      </c>
      <c r="N159" s="20">
        <v>0</v>
      </c>
      <c r="O159" s="8">
        <f t="shared" si="48"/>
        <v>1361.36</v>
      </c>
      <c r="P159" s="1"/>
    </row>
    <row r="160" spans="1:16" s="4" customFormat="1" ht="41.25" customHeight="1">
      <c r="A160" s="58"/>
      <c r="B160" s="58"/>
      <c r="C160" s="38" t="s">
        <v>26</v>
      </c>
      <c r="D160" s="20">
        <v>302331.978</v>
      </c>
      <c r="E160" s="20">
        <v>321139.029</v>
      </c>
      <c r="F160" s="20">
        <f>'[1]лист1'!$J$341</f>
        <v>355502.69600000005</v>
      </c>
      <c r="G160" s="20">
        <f>'[4]лист1'!$K$358</f>
        <v>69303.513</v>
      </c>
      <c r="H160" s="20">
        <v>82295.483</v>
      </c>
      <c r="I160" s="20">
        <v>90983.197</v>
      </c>
      <c r="J160" s="54">
        <v>130676.147</v>
      </c>
      <c r="K160" s="20">
        <v>117669.656</v>
      </c>
      <c r="L160" s="28">
        <v>117669.656</v>
      </c>
      <c r="M160" s="20">
        <v>89041.131</v>
      </c>
      <c r="N160" s="20">
        <v>92602.776</v>
      </c>
      <c r="O160" s="8">
        <f t="shared" si="48"/>
        <v>1769215.262</v>
      </c>
      <c r="P160" s="1"/>
    </row>
    <row r="161" spans="1:16" s="4" customFormat="1" ht="28.5" customHeight="1">
      <c r="A161" s="56" t="s">
        <v>131</v>
      </c>
      <c r="B161" s="93" t="s">
        <v>45</v>
      </c>
      <c r="C161" s="24" t="s">
        <v>19</v>
      </c>
      <c r="D161" s="20">
        <f aca="true" t="shared" si="53" ref="D161:N161">D162+D163</f>
        <v>366.2</v>
      </c>
      <c r="E161" s="20">
        <f t="shared" si="53"/>
        <v>126.05</v>
      </c>
      <c r="F161" s="20">
        <f t="shared" si="53"/>
        <v>162.95</v>
      </c>
      <c r="G161" s="20">
        <f t="shared" si="53"/>
        <v>154</v>
      </c>
      <c r="H161" s="20">
        <f t="shared" si="53"/>
        <v>129.4</v>
      </c>
      <c r="I161" s="20">
        <f t="shared" si="53"/>
        <v>129.4</v>
      </c>
      <c r="J161" s="20">
        <f t="shared" si="53"/>
        <v>129.4</v>
      </c>
      <c r="K161" s="20">
        <f t="shared" si="53"/>
        <v>129.4</v>
      </c>
      <c r="L161" s="20">
        <f t="shared" si="53"/>
        <v>129.4</v>
      </c>
      <c r="M161" s="20">
        <f t="shared" si="53"/>
        <v>129.4</v>
      </c>
      <c r="N161" s="20">
        <f t="shared" si="53"/>
        <v>129.4</v>
      </c>
      <c r="O161" s="8">
        <f t="shared" si="48"/>
        <v>1715.0000000000005</v>
      </c>
      <c r="P161" s="1"/>
    </row>
    <row r="162" spans="1:16" s="4" customFormat="1" ht="121.5" customHeight="1">
      <c r="A162" s="57"/>
      <c r="B162" s="92"/>
      <c r="C162" s="38" t="s">
        <v>61</v>
      </c>
      <c r="D162" s="20">
        <v>283.2</v>
      </c>
      <c r="E162" s="20">
        <v>105.3</v>
      </c>
      <c r="F162" s="20">
        <v>142.2</v>
      </c>
      <c r="G162" s="20">
        <f>'[4]лист1'!$K$378</f>
        <v>154</v>
      </c>
      <c r="H162" s="20">
        <v>129.4</v>
      </c>
      <c r="I162" s="20">
        <v>129.4</v>
      </c>
      <c r="J162" s="20">
        <v>129.4</v>
      </c>
      <c r="K162" s="20">
        <v>129.4</v>
      </c>
      <c r="L162" s="20">
        <v>129.4</v>
      </c>
      <c r="M162" s="20">
        <v>129.4</v>
      </c>
      <c r="N162" s="20">
        <v>129.4</v>
      </c>
      <c r="O162" s="8">
        <f t="shared" si="48"/>
        <v>1590.5000000000005</v>
      </c>
      <c r="P162" s="1"/>
    </row>
    <row r="163" spans="1:16" s="4" customFormat="1" ht="152.25" customHeight="1">
      <c r="A163" s="58"/>
      <c r="B163" s="95"/>
      <c r="C163" s="38" t="s">
        <v>26</v>
      </c>
      <c r="D163" s="20">
        <v>83</v>
      </c>
      <c r="E163" s="20">
        <v>20.75</v>
      </c>
      <c r="F163" s="20">
        <v>20.75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8">
        <f t="shared" si="48"/>
        <v>124.5</v>
      </c>
      <c r="P163" s="1"/>
    </row>
    <row r="164" spans="1:16" s="4" customFormat="1" ht="27" customHeight="1">
      <c r="A164" s="56" t="s">
        <v>132</v>
      </c>
      <c r="B164" s="93" t="s">
        <v>55</v>
      </c>
      <c r="C164" s="25" t="s">
        <v>19</v>
      </c>
      <c r="D164" s="20">
        <f aca="true" t="shared" si="54" ref="D164:N164">D165+D166</f>
        <v>0</v>
      </c>
      <c r="E164" s="20">
        <f t="shared" si="54"/>
        <v>0</v>
      </c>
      <c r="F164" s="20">
        <f t="shared" si="54"/>
        <v>0</v>
      </c>
      <c r="G164" s="20">
        <f>G165+G166</f>
        <v>0</v>
      </c>
      <c r="H164" s="20">
        <f t="shared" si="54"/>
        <v>0</v>
      </c>
      <c r="I164" s="20">
        <f t="shared" si="54"/>
        <v>0</v>
      </c>
      <c r="J164" s="20">
        <f t="shared" si="54"/>
        <v>0</v>
      </c>
      <c r="K164" s="20">
        <f t="shared" si="54"/>
        <v>0</v>
      </c>
      <c r="L164" s="20">
        <f t="shared" si="54"/>
        <v>0</v>
      </c>
      <c r="M164" s="20">
        <f t="shared" si="54"/>
        <v>0</v>
      </c>
      <c r="N164" s="20">
        <f t="shared" si="54"/>
        <v>0</v>
      </c>
      <c r="O164" s="8">
        <f t="shared" si="48"/>
        <v>0</v>
      </c>
      <c r="P164" s="1"/>
    </row>
    <row r="165" spans="1:16" s="4" customFormat="1" ht="99" customHeight="1">
      <c r="A165" s="57"/>
      <c r="B165" s="57"/>
      <c r="C165" s="38" t="s">
        <v>61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8">
        <f t="shared" si="48"/>
        <v>0</v>
      </c>
      <c r="P165" s="1"/>
    </row>
    <row r="166" spans="1:16" s="4" customFormat="1" ht="112.5" customHeight="1">
      <c r="A166" s="58"/>
      <c r="B166" s="58"/>
      <c r="C166" s="38" t="s">
        <v>26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8">
        <f t="shared" si="48"/>
        <v>0</v>
      </c>
      <c r="P166" s="1"/>
    </row>
    <row r="167" spans="1:16" s="4" customFormat="1" ht="29.25" customHeight="1">
      <c r="A167" s="56" t="s">
        <v>133</v>
      </c>
      <c r="B167" s="56" t="s">
        <v>75</v>
      </c>
      <c r="C167" s="25" t="s">
        <v>19</v>
      </c>
      <c r="D167" s="20">
        <f>D168+D169</f>
        <v>207</v>
      </c>
      <c r="E167" s="20">
        <f aca="true" t="shared" si="55" ref="E167:N167">E168+E169</f>
        <v>40.25</v>
      </c>
      <c r="F167" s="20">
        <f t="shared" si="55"/>
        <v>54.41</v>
      </c>
      <c r="G167" s="20">
        <f t="shared" si="55"/>
        <v>44.41</v>
      </c>
      <c r="H167" s="20">
        <f t="shared" si="55"/>
        <v>44.41</v>
      </c>
      <c r="I167" s="20">
        <f t="shared" si="55"/>
        <v>44.41</v>
      </c>
      <c r="J167" s="20">
        <f t="shared" si="55"/>
        <v>643.15</v>
      </c>
      <c r="K167" s="20">
        <f t="shared" si="55"/>
        <v>643.15</v>
      </c>
      <c r="L167" s="20">
        <f t="shared" si="55"/>
        <v>643.15</v>
      </c>
      <c r="M167" s="20">
        <f t="shared" si="55"/>
        <v>48.033</v>
      </c>
      <c r="N167" s="20">
        <f t="shared" si="55"/>
        <v>49.955</v>
      </c>
      <c r="O167" s="8">
        <f t="shared" si="48"/>
        <v>2462.328</v>
      </c>
      <c r="P167" s="1"/>
    </row>
    <row r="168" spans="1:16" s="4" customFormat="1" ht="57.75" customHeight="1">
      <c r="A168" s="57"/>
      <c r="B168" s="57"/>
      <c r="C168" s="38" t="s">
        <v>61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8">
        <f t="shared" si="48"/>
        <v>0</v>
      </c>
      <c r="P168" s="1"/>
    </row>
    <row r="169" spans="1:15" ht="92.25" customHeight="1">
      <c r="A169" s="58"/>
      <c r="B169" s="58"/>
      <c r="C169" s="38" t="s">
        <v>26</v>
      </c>
      <c r="D169" s="20">
        <v>207</v>
      </c>
      <c r="E169" s="20">
        <v>40.25</v>
      </c>
      <c r="F169" s="20">
        <f>'[1]лист1'!$J$372</f>
        <v>54.41</v>
      </c>
      <c r="G169" s="20">
        <f>'[4]лист1'!$K$390</f>
        <v>44.41</v>
      </c>
      <c r="H169" s="20">
        <f>'[2]лист1'!L373</f>
        <v>44.41</v>
      </c>
      <c r="I169" s="20">
        <v>44.41</v>
      </c>
      <c r="J169" s="20">
        <v>643.15</v>
      </c>
      <c r="K169" s="20">
        <v>643.15</v>
      </c>
      <c r="L169" s="20">
        <v>643.15</v>
      </c>
      <c r="M169" s="20">
        <v>48.033</v>
      </c>
      <c r="N169" s="20">
        <v>49.955</v>
      </c>
      <c r="O169" s="8">
        <f t="shared" si="48"/>
        <v>2462.328</v>
      </c>
    </row>
    <row r="170" spans="1:15" ht="32.25" customHeight="1">
      <c r="A170" s="56" t="s">
        <v>134</v>
      </c>
      <c r="B170" s="56" t="s">
        <v>67</v>
      </c>
      <c r="C170" s="25" t="s">
        <v>19</v>
      </c>
      <c r="D170" s="20">
        <f>D171+D172</f>
        <v>2621.012</v>
      </c>
      <c r="E170" s="20">
        <f aca="true" t="shared" si="56" ref="E170:N170">E171+E172</f>
        <v>2638.512</v>
      </c>
      <c r="F170" s="20">
        <f t="shared" si="56"/>
        <v>2432.506</v>
      </c>
      <c r="G170" s="20">
        <f t="shared" si="56"/>
        <v>2196.5</v>
      </c>
      <c r="H170" s="20">
        <f t="shared" si="56"/>
        <v>2292</v>
      </c>
      <c r="I170" s="20">
        <f t="shared" si="56"/>
        <v>4082.64</v>
      </c>
      <c r="J170" s="20">
        <f t="shared" si="56"/>
        <v>5856.12</v>
      </c>
      <c r="K170" s="20">
        <f t="shared" si="56"/>
        <v>5856.12</v>
      </c>
      <c r="L170" s="20">
        <f t="shared" si="56"/>
        <v>5856.12</v>
      </c>
      <c r="M170" s="20">
        <f t="shared" si="56"/>
        <v>4415.784</v>
      </c>
      <c r="N170" s="20">
        <f t="shared" si="56"/>
        <v>4592.415</v>
      </c>
      <c r="O170" s="8">
        <f t="shared" si="48"/>
        <v>42839.729</v>
      </c>
    </row>
    <row r="171" spans="1:15" ht="116.25" customHeight="1">
      <c r="A171" s="57"/>
      <c r="B171" s="57"/>
      <c r="C171" s="38" t="s">
        <v>61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8">
        <f t="shared" si="48"/>
        <v>0</v>
      </c>
    </row>
    <row r="172" spans="1:15" ht="100.5" customHeight="1">
      <c r="A172" s="58"/>
      <c r="B172" s="58"/>
      <c r="C172" s="38" t="s">
        <v>26</v>
      </c>
      <c r="D172" s="20">
        <v>2621.012</v>
      </c>
      <c r="E172" s="20">
        <v>2638.512</v>
      </c>
      <c r="F172" s="20">
        <f>'[1]лист1'!$J$375</f>
        <v>2432.506</v>
      </c>
      <c r="G172" s="20">
        <f>'[4]лист1'!$K$393</f>
        <v>2196.5</v>
      </c>
      <c r="H172" s="20">
        <v>2292</v>
      </c>
      <c r="I172" s="20">
        <v>4082.64</v>
      </c>
      <c r="J172" s="20">
        <v>5856.12</v>
      </c>
      <c r="K172" s="20">
        <v>5856.12</v>
      </c>
      <c r="L172" s="20">
        <v>5856.12</v>
      </c>
      <c r="M172" s="20">
        <v>4415.784</v>
      </c>
      <c r="N172" s="20">
        <v>4592.415</v>
      </c>
      <c r="O172" s="8">
        <f t="shared" si="48"/>
        <v>42839.729</v>
      </c>
    </row>
    <row r="173" spans="1:15" ht="27.75" customHeight="1">
      <c r="A173" s="56" t="s">
        <v>135</v>
      </c>
      <c r="B173" s="94" t="s">
        <v>49</v>
      </c>
      <c r="C173" s="25" t="s">
        <v>19</v>
      </c>
      <c r="D173" s="20">
        <f>D174+D175</f>
        <v>9717</v>
      </c>
      <c r="E173" s="20">
        <f aca="true" t="shared" si="57" ref="E173:N173">E174+E175</f>
        <v>9717</v>
      </c>
      <c r="F173" s="20">
        <f t="shared" si="57"/>
        <v>9717</v>
      </c>
      <c r="G173" s="20">
        <f t="shared" si="57"/>
        <v>0</v>
      </c>
      <c r="H173" s="20">
        <f t="shared" si="57"/>
        <v>0</v>
      </c>
      <c r="I173" s="20">
        <f t="shared" si="57"/>
        <v>0</v>
      </c>
      <c r="J173" s="20">
        <f t="shared" si="57"/>
        <v>0</v>
      </c>
      <c r="K173" s="20">
        <f t="shared" si="57"/>
        <v>0</v>
      </c>
      <c r="L173" s="20">
        <f t="shared" si="57"/>
        <v>0</v>
      </c>
      <c r="M173" s="20">
        <f t="shared" si="57"/>
        <v>0</v>
      </c>
      <c r="N173" s="20">
        <f t="shared" si="57"/>
        <v>0</v>
      </c>
      <c r="O173" s="8">
        <f t="shared" si="48"/>
        <v>29151</v>
      </c>
    </row>
    <row r="174" spans="1:15" ht="31.5" customHeight="1">
      <c r="A174" s="57"/>
      <c r="B174" s="91"/>
      <c r="C174" s="38" t="s">
        <v>61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8">
        <f t="shared" si="48"/>
        <v>0</v>
      </c>
    </row>
    <row r="175" spans="1:15" ht="27" customHeight="1">
      <c r="A175" s="58"/>
      <c r="B175" s="85"/>
      <c r="C175" s="38" t="s">
        <v>26</v>
      </c>
      <c r="D175" s="20">
        <v>9717</v>
      </c>
      <c r="E175" s="20">
        <v>9717</v>
      </c>
      <c r="F175" s="20">
        <f>'[1]лист1'!$J$386</f>
        <v>9717</v>
      </c>
      <c r="G175" s="20">
        <v>0</v>
      </c>
      <c r="H175" s="20">
        <f>'[2]лист1'!L387</f>
        <v>0</v>
      </c>
      <c r="I175" s="20">
        <f>'[2]лист1'!M387</f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8">
        <f t="shared" si="48"/>
        <v>29151</v>
      </c>
    </row>
    <row r="176" spans="1:15" ht="30" customHeight="1">
      <c r="A176" s="56" t="s">
        <v>136</v>
      </c>
      <c r="B176" s="56" t="s">
        <v>50</v>
      </c>
      <c r="C176" s="22" t="s">
        <v>19</v>
      </c>
      <c r="D176" s="20">
        <f aca="true" t="shared" si="58" ref="D176:N176">D177+D178</f>
        <v>9770.392</v>
      </c>
      <c r="E176" s="20">
        <f t="shared" si="58"/>
        <v>9301.081</v>
      </c>
      <c r="F176" s="20">
        <f t="shared" si="58"/>
        <v>9378.683</v>
      </c>
      <c r="G176" s="20">
        <f t="shared" si="58"/>
        <v>10679.413999999999</v>
      </c>
      <c r="H176" s="20">
        <f t="shared" si="58"/>
        <v>10529.075</v>
      </c>
      <c r="I176" s="20">
        <f t="shared" si="58"/>
        <v>0</v>
      </c>
      <c r="J176" s="20">
        <f t="shared" si="58"/>
        <v>0</v>
      </c>
      <c r="K176" s="20">
        <f t="shared" si="58"/>
        <v>0</v>
      </c>
      <c r="L176" s="20">
        <f t="shared" si="58"/>
        <v>0</v>
      </c>
      <c r="M176" s="20">
        <f t="shared" si="58"/>
        <v>0</v>
      </c>
      <c r="N176" s="20">
        <f t="shared" si="58"/>
        <v>0</v>
      </c>
      <c r="O176" s="8">
        <f t="shared" si="48"/>
        <v>49658.645000000004</v>
      </c>
    </row>
    <row r="177" spans="1:15" ht="53.25" customHeight="1">
      <c r="A177" s="57"/>
      <c r="B177" s="57"/>
      <c r="C177" s="38" t="s">
        <v>61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8">
        <f t="shared" si="48"/>
        <v>0</v>
      </c>
    </row>
    <row r="178" spans="1:15" ht="45" customHeight="1">
      <c r="A178" s="58"/>
      <c r="B178" s="58"/>
      <c r="C178" s="38" t="s">
        <v>26</v>
      </c>
      <c r="D178" s="20">
        <v>9770.392</v>
      </c>
      <c r="E178" s="20">
        <v>9301.081</v>
      </c>
      <c r="F178" s="20">
        <f>'[1]лист1'!$J$389</f>
        <v>9378.683</v>
      </c>
      <c r="G178" s="20">
        <f>'[4]лист1'!$K$411</f>
        <v>10679.413999999999</v>
      </c>
      <c r="H178" s="20">
        <v>10529.075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8">
        <f t="shared" si="48"/>
        <v>49658.645000000004</v>
      </c>
    </row>
    <row r="179" spans="1:15" ht="32.25" customHeight="1">
      <c r="A179" s="56" t="s">
        <v>137</v>
      </c>
      <c r="B179" s="92" t="s">
        <v>51</v>
      </c>
      <c r="C179" s="26" t="s">
        <v>19</v>
      </c>
      <c r="D179" s="20">
        <f aca="true" t="shared" si="59" ref="D179:N179">D180+D181</f>
        <v>31047</v>
      </c>
      <c r="E179" s="20">
        <f t="shared" si="59"/>
        <v>31047</v>
      </c>
      <c r="F179" s="20">
        <f t="shared" si="59"/>
        <v>35239</v>
      </c>
      <c r="G179" s="20">
        <f t="shared" si="59"/>
        <v>33541.2</v>
      </c>
      <c r="H179" s="20">
        <f t="shared" si="59"/>
        <v>38570.4</v>
      </c>
      <c r="I179" s="20">
        <f t="shared" si="59"/>
        <v>39072</v>
      </c>
      <c r="J179" s="48">
        <f t="shared" si="59"/>
        <v>40365.6</v>
      </c>
      <c r="K179" s="48">
        <f t="shared" si="59"/>
        <v>40365.6</v>
      </c>
      <c r="L179" s="48">
        <f t="shared" si="59"/>
        <v>40365.6</v>
      </c>
      <c r="M179" s="48">
        <f t="shared" si="59"/>
        <v>41717.745</v>
      </c>
      <c r="N179" s="48">
        <f t="shared" si="59"/>
        <v>43386.454</v>
      </c>
      <c r="O179" s="8">
        <f t="shared" si="48"/>
        <v>414717.59899999993</v>
      </c>
    </row>
    <row r="180" spans="1:15" ht="47.25" customHeight="1">
      <c r="A180" s="57"/>
      <c r="B180" s="57"/>
      <c r="C180" s="38" t="s">
        <v>61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8">
        <f t="shared" si="48"/>
        <v>0</v>
      </c>
    </row>
    <row r="181" spans="1:15" ht="102" customHeight="1">
      <c r="A181" s="58"/>
      <c r="B181" s="58"/>
      <c r="C181" s="38" t="s">
        <v>26</v>
      </c>
      <c r="D181" s="20">
        <v>31047</v>
      </c>
      <c r="E181" s="20">
        <v>31047</v>
      </c>
      <c r="F181" s="20">
        <f>'[1]лист1'!$J$396</f>
        <v>35239</v>
      </c>
      <c r="G181" s="20">
        <f>'[4]лист1'!$K$418</f>
        <v>33541.2</v>
      </c>
      <c r="H181" s="20">
        <v>38570.4</v>
      </c>
      <c r="I181" s="20">
        <v>39072</v>
      </c>
      <c r="J181" s="20">
        <v>40365.6</v>
      </c>
      <c r="K181" s="20">
        <v>40365.6</v>
      </c>
      <c r="L181" s="20">
        <v>40365.6</v>
      </c>
      <c r="M181" s="20">
        <v>41717.745</v>
      </c>
      <c r="N181" s="20">
        <v>43386.454</v>
      </c>
      <c r="O181" s="8">
        <f t="shared" si="48"/>
        <v>414717.59899999993</v>
      </c>
    </row>
    <row r="182" spans="1:15" ht="44.25" customHeight="1">
      <c r="A182" s="56" t="s">
        <v>138</v>
      </c>
      <c r="B182" s="56" t="s">
        <v>46</v>
      </c>
      <c r="C182" s="26" t="s">
        <v>19</v>
      </c>
      <c r="D182" s="20">
        <f aca="true" t="shared" si="60" ref="D182:N182">D183+D184</f>
        <v>26763.875</v>
      </c>
      <c r="E182" s="20">
        <f t="shared" si="60"/>
        <v>23670.071</v>
      </c>
      <c r="F182" s="20">
        <f t="shared" si="60"/>
        <v>27677.472</v>
      </c>
      <c r="G182" s="20">
        <f t="shared" si="60"/>
        <v>28244.945</v>
      </c>
      <c r="H182" s="20">
        <f t="shared" si="60"/>
        <v>31197.632</v>
      </c>
      <c r="I182" s="20">
        <f t="shared" si="60"/>
        <v>39016.771</v>
      </c>
      <c r="J182" s="20">
        <f t="shared" si="60"/>
        <v>36115.106</v>
      </c>
      <c r="K182" s="20">
        <f t="shared" si="60"/>
        <v>36115.106</v>
      </c>
      <c r="L182" s="20">
        <f t="shared" si="60"/>
        <v>36115.106</v>
      </c>
      <c r="M182" s="20">
        <f t="shared" si="60"/>
        <v>36294.303</v>
      </c>
      <c r="N182" s="20">
        <f t="shared" si="60"/>
        <v>37746.075</v>
      </c>
      <c r="O182" s="8">
        <f t="shared" si="48"/>
        <v>358956.46200000006</v>
      </c>
    </row>
    <row r="183" spans="1:15" ht="44.25" customHeight="1">
      <c r="A183" s="57"/>
      <c r="B183" s="57"/>
      <c r="C183" s="38" t="s">
        <v>61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8">
        <f t="shared" si="48"/>
        <v>0</v>
      </c>
    </row>
    <row r="184" spans="1:15" ht="44.25" customHeight="1">
      <c r="A184" s="58"/>
      <c r="B184" s="58"/>
      <c r="C184" s="38" t="s">
        <v>26</v>
      </c>
      <c r="D184" s="20">
        <v>26763.875</v>
      </c>
      <c r="E184" s="20">
        <v>23670.071</v>
      </c>
      <c r="F184" s="20">
        <f>'[1]лист1'!$J$400</f>
        <v>27677.472</v>
      </c>
      <c r="G184" s="20">
        <f>'[4]лист1'!$K$422</f>
        <v>28244.945</v>
      </c>
      <c r="H184" s="20">
        <v>31197.632</v>
      </c>
      <c r="I184" s="20">
        <v>39016.771</v>
      </c>
      <c r="J184" s="20">
        <v>36115.106</v>
      </c>
      <c r="K184" s="20">
        <v>36115.106</v>
      </c>
      <c r="L184" s="20">
        <v>36115.106</v>
      </c>
      <c r="M184" s="20">
        <v>36294.303</v>
      </c>
      <c r="N184" s="20">
        <v>37746.075</v>
      </c>
      <c r="O184" s="8">
        <f t="shared" si="48"/>
        <v>358956.46200000006</v>
      </c>
    </row>
    <row r="185" spans="1:16" s="4" customFormat="1" ht="33.75" customHeight="1">
      <c r="A185" s="56" t="s">
        <v>139</v>
      </c>
      <c r="B185" s="73" t="s">
        <v>87</v>
      </c>
      <c r="C185" s="26" t="s">
        <v>19</v>
      </c>
      <c r="D185" s="20">
        <f aca="true" t="shared" si="61" ref="D185:N185">D186+D187</f>
        <v>2000</v>
      </c>
      <c r="E185" s="20">
        <f t="shared" si="61"/>
        <v>673.5</v>
      </c>
      <c r="F185" s="20">
        <f t="shared" si="61"/>
        <v>393.196</v>
      </c>
      <c r="G185" s="20">
        <f t="shared" si="61"/>
        <v>322.997</v>
      </c>
      <c r="H185" s="20">
        <f t="shared" si="61"/>
        <v>315.784</v>
      </c>
      <c r="I185" s="20">
        <f t="shared" si="61"/>
        <v>415.322</v>
      </c>
      <c r="J185" s="20">
        <f t="shared" si="61"/>
        <v>353.642</v>
      </c>
      <c r="K185" s="20">
        <f t="shared" si="61"/>
        <v>351.642</v>
      </c>
      <c r="L185" s="20">
        <f t="shared" si="61"/>
        <v>351.642</v>
      </c>
      <c r="M185" s="20">
        <f t="shared" si="61"/>
        <v>351.17</v>
      </c>
      <c r="N185" s="20">
        <f t="shared" si="61"/>
        <v>365.216</v>
      </c>
      <c r="O185" s="8">
        <f t="shared" si="48"/>
        <v>5894.111</v>
      </c>
      <c r="P185" s="1"/>
    </row>
    <row r="186" spans="1:16" s="4" customFormat="1" ht="52.5" customHeight="1">
      <c r="A186" s="57"/>
      <c r="B186" s="91"/>
      <c r="C186" s="38" t="s">
        <v>61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8">
        <f t="shared" si="48"/>
        <v>0</v>
      </c>
      <c r="P186" s="1"/>
    </row>
    <row r="187" spans="1:16" s="4" customFormat="1" ht="120.75" customHeight="1">
      <c r="A187" s="58"/>
      <c r="B187" s="85"/>
      <c r="C187" s="38" t="s">
        <v>26</v>
      </c>
      <c r="D187" s="20">
        <v>2000</v>
      </c>
      <c r="E187" s="20">
        <v>673.5</v>
      </c>
      <c r="F187" s="20">
        <f>'[1]лист1'!$J$408</f>
        <v>393.196</v>
      </c>
      <c r="G187" s="20">
        <f>'[4]лист1'!$K$430</f>
        <v>322.997</v>
      </c>
      <c r="H187" s="20">
        <v>315.784</v>
      </c>
      <c r="I187" s="20">
        <v>415.322</v>
      </c>
      <c r="J187" s="20">
        <v>353.642</v>
      </c>
      <c r="K187" s="20">
        <v>351.642</v>
      </c>
      <c r="L187" s="20">
        <v>351.642</v>
      </c>
      <c r="M187" s="20">
        <v>351.17</v>
      </c>
      <c r="N187" s="20">
        <v>365.216</v>
      </c>
      <c r="O187" s="8">
        <f t="shared" si="48"/>
        <v>5894.111</v>
      </c>
      <c r="P187" s="1"/>
    </row>
    <row r="188" spans="1:16" s="4" customFormat="1" ht="27.75" customHeight="1">
      <c r="A188" s="56" t="s">
        <v>140</v>
      </c>
      <c r="B188" s="56" t="s">
        <v>91</v>
      </c>
      <c r="C188" s="26" t="s">
        <v>19</v>
      </c>
      <c r="D188" s="20">
        <f aca="true" t="shared" si="62" ref="D188:N188">D189+D190</f>
        <v>0</v>
      </c>
      <c r="E188" s="20">
        <f t="shared" si="62"/>
        <v>1286</v>
      </c>
      <c r="F188" s="20">
        <f t="shared" si="62"/>
        <v>1236.683</v>
      </c>
      <c r="G188" s="20">
        <f t="shared" si="62"/>
        <v>961.741</v>
      </c>
      <c r="H188" s="20">
        <f t="shared" si="62"/>
        <v>935.999</v>
      </c>
      <c r="I188" s="20">
        <f t="shared" si="62"/>
        <v>1045.453</v>
      </c>
      <c r="J188" s="20">
        <f t="shared" si="62"/>
        <v>2082.222</v>
      </c>
      <c r="K188" s="20">
        <f t="shared" si="62"/>
        <v>935.994</v>
      </c>
      <c r="L188" s="20">
        <f t="shared" si="62"/>
        <v>935.994</v>
      </c>
      <c r="M188" s="20">
        <f t="shared" si="62"/>
        <v>1012.377</v>
      </c>
      <c r="N188" s="20">
        <f t="shared" si="62"/>
        <v>1052.872</v>
      </c>
      <c r="O188" s="8">
        <f t="shared" si="48"/>
        <v>11485.335000000001</v>
      </c>
      <c r="P188" s="1"/>
    </row>
    <row r="189" spans="1:16" s="4" customFormat="1" ht="147.75" customHeight="1">
      <c r="A189" s="57"/>
      <c r="B189" s="57"/>
      <c r="C189" s="38" t="s">
        <v>61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8">
        <f t="shared" si="48"/>
        <v>0</v>
      </c>
      <c r="P189" s="1"/>
    </row>
    <row r="190" spans="1:16" s="4" customFormat="1" ht="138" customHeight="1">
      <c r="A190" s="58"/>
      <c r="B190" s="58"/>
      <c r="C190" s="38" t="s">
        <v>26</v>
      </c>
      <c r="D190" s="20">
        <v>0</v>
      </c>
      <c r="E190" s="20">
        <v>1286</v>
      </c>
      <c r="F190" s="20">
        <f>'[1]лист1'!$J$413</f>
        <v>1236.683</v>
      </c>
      <c r="G190" s="20">
        <f>'[4]лист1'!$K$435</f>
        <v>961.741</v>
      </c>
      <c r="H190" s="20">
        <v>935.999</v>
      </c>
      <c r="I190" s="20">
        <v>1045.453</v>
      </c>
      <c r="J190" s="20">
        <v>2082.222</v>
      </c>
      <c r="K190" s="20">
        <v>935.994</v>
      </c>
      <c r="L190" s="20">
        <v>935.994</v>
      </c>
      <c r="M190" s="20">
        <v>1012.377</v>
      </c>
      <c r="N190" s="20">
        <v>1052.872</v>
      </c>
      <c r="O190" s="8">
        <f t="shared" si="48"/>
        <v>11485.335000000001</v>
      </c>
      <c r="P190" s="1"/>
    </row>
    <row r="191" spans="1:16" s="4" customFormat="1" ht="33.75" customHeight="1">
      <c r="A191" s="60" t="s">
        <v>141</v>
      </c>
      <c r="B191" s="80" t="s">
        <v>71</v>
      </c>
      <c r="C191" s="27" t="s">
        <v>19</v>
      </c>
      <c r="D191" s="28">
        <f aca="true" t="shared" si="63" ref="D191:N191">D192+D193</f>
        <v>0</v>
      </c>
      <c r="E191" s="28">
        <f t="shared" si="63"/>
        <v>0</v>
      </c>
      <c r="F191" s="28">
        <f t="shared" si="63"/>
        <v>0</v>
      </c>
      <c r="G191" s="28">
        <f t="shared" si="63"/>
        <v>465686.85</v>
      </c>
      <c r="H191" s="28">
        <f t="shared" si="63"/>
        <v>485602.80000000005</v>
      </c>
      <c r="I191" s="28">
        <f t="shared" si="63"/>
        <v>536019.684</v>
      </c>
      <c r="J191" s="28">
        <f t="shared" si="63"/>
        <v>564600.32</v>
      </c>
      <c r="K191" s="28">
        <f t="shared" si="63"/>
        <v>577192.36</v>
      </c>
      <c r="L191" s="28">
        <f t="shared" si="63"/>
        <v>577390.16</v>
      </c>
      <c r="M191" s="28">
        <f t="shared" si="63"/>
        <v>503694.488</v>
      </c>
      <c r="N191" s="28">
        <f t="shared" si="63"/>
        <v>523842.267</v>
      </c>
      <c r="O191" s="8">
        <f t="shared" si="48"/>
        <v>4234028.929</v>
      </c>
      <c r="P191" s="1"/>
    </row>
    <row r="192" spans="1:16" s="4" customFormat="1" ht="30.75" customHeight="1">
      <c r="A192" s="60"/>
      <c r="B192" s="80"/>
      <c r="C192" s="35" t="s">
        <v>61</v>
      </c>
      <c r="D192" s="20">
        <v>0</v>
      </c>
      <c r="E192" s="20">
        <v>0</v>
      </c>
      <c r="F192" s="20">
        <v>0</v>
      </c>
      <c r="G192" s="28">
        <v>30633</v>
      </c>
      <c r="H192" s="28">
        <v>30836.4</v>
      </c>
      <c r="I192" s="28">
        <v>29563.3</v>
      </c>
      <c r="J192" s="28">
        <v>26439.2</v>
      </c>
      <c r="K192" s="28">
        <v>29752.6</v>
      </c>
      <c r="L192" s="28">
        <v>29950.4</v>
      </c>
      <c r="M192" s="28">
        <v>0</v>
      </c>
      <c r="N192" s="28">
        <v>0</v>
      </c>
      <c r="O192" s="8">
        <f t="shared" si="48"/>
        <v>177174.9</v>
      </c>
      <c r="P192" s="1"/>
    </row>
    <row r="193" spans="1:16" s="4" customFormat="1" ht="39" customHeight="1">
      <c r="A193" s="60"/>
      <c r="B193" s="80"/>
      <c r="C193" s="35" t="s">
        <v>26</v>
      </c>
      <c r="D193" s="20">
        <v>0</v>
      </c>
      <c r="E193" s="20">
        <v>0</v>
      </c>
      <c r="F193" s="20">
        <v>0</v>
      </c>
      <c r="G193" s="28">
        <v>435053.85</v>
      </c>
      <c r="H193" s="28">
        <v>454766.4</v>
      </c>
      <c r="I193" s="28">
        <v>506456.384</v>
      </c>
      <c r="J193" s="28">
        <v>538161.12</v>
      </c>
      <c r="K193" s="28">
        <v>547439.76</v>
      </c>
      <c r="L193" s="28">
        <v>547439.76</v>
      </c>
      <c r="M193" s="28">
        <v>503694.488</v>
      </c>
      <c r="N193" s="28">
        <v>523842.267</v>
      </c>
      <c r="O193" s="8">
        <f t="shared" si="48"/>
        <v>4056854.029</v>
      </c>
      <c r="P193" s="1"/>
    </row>
    <row r="194" spans="1:16" s="4" customFormat="1" ht="32.25" customHeight="1">
      <c r="A194" s="60" t="s">
        <v>142</v>
      </c>
      <c r="B194" s="80" t="s">
        <v>69</v>
      </c>
      <c r="C194" s="27" t="s">
        <v>19</v>
      </c>
      <c r="D194" s="28">
        <f aca="true" t="shared" si="64" ref="D194:N194">D195+D196</f>
        <v>0</v>
      </c>
      <c r="E194" s="28">
        <f t="shared" si="64"/>
        <v>0</v>
      </c>
      <c r="F194" s="28">
        <f t="shared" si="64"/>
        <v>0</v>
      </c>
      <c r="G194" s="28">
        <f t="shared" si="64"/>
        <v>29473.898999999998</v>
      </c>
      <c r="H194" s="28">
        <f t="shared" si="64"/>
        <v>40800.773</v>
      </c>
      <c r="I194" s="28">
        <f t="shared" si="64"/>
        <v>59631.887</v>
      </c>
      <c r="J194" s="28">
        <f t="shared" si="64"/>
        <v>60376.145</v>
      </c>
      <c r="K194" s="28">
        <f t="shared" si="64"/>
        <v>39785.126</v>
      </c>
      <c r="L194" s="28">
        <f t="shared" si="64"/>
        <v>39785.126</v>
      </c>
      <c r="M194" s="28">
        <f t="shared" si="64"/>
        <v>32494.379</v>
      </c>
      <c r="N194" s="28">
        <f t="shared" si="64"/>
        <v>33794.154</v>
      </c>
      <c r="O194" s="8">
        <f t="shared" si="48"/>
        <v>336141.489</v>
      </c>
      <c r="P194" s="1"/>
    </row>
    <row r="195" spans="1:16" s="4" customFormat="1" ht="32.25" customHeight="1">
      <c r="A195" s="60"/>
      <c r="B195" s="80"/>
      <c r="C195" s="35" t="s">
        <v>61</v>
      </c>
      <c r="D195" s="20">
        <v>0</v>
      </c>
      <c r="E195" s="20">
        <v>0</v>
      </c>
      <c r="F195" s="20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8">
        <f t="shared" si="48"/>
        <v>0</v>
      </c>
      <c r="P195" s="1"/>
    </row>
    <row r="196" spans="1:16" s="4" customFormat="1" ht="32.25" customHeight="1">
      <c r="A196" s="60"/>
      <c r="B196" s="80"/>
      <c r="C196" s="35" t="s">
        <v>26</v>
      </c>
      <c r="D196" s="20">
        <v>0</v>
      </c>
      <c r="E196" s="20">
        <v>0</v>
      </c>
      <c r="F196" s="20">
        <v>0</v>
      </c>
      <c r="G196" s="28">
        <f>'[4]лист1'!$K$442</f>
        <v>29473.898999999998</v>
      </c>
      <c r="H196" s="28">
        <v>40800.773</v>
      </c>
      <c r="I196" s="28">
        <v>59631.887</v>
      </c>
      <c r="J196" s="55">
        <v>60376.145</v>
      </c>
      <c r="K196" s="28">
        <v>39785.126</v>
      </c>
      <c r="L196" s="28">
        <v>39785.126</v>
      </c>
      <c r="M196" s="28">
        <v>32494.379</v>
      </c>
      <c r="N196" s="28">
        <v>33794.154</v>
      </c>
      <c r="O196" s="8">
        <f t="shared" si="48"/>
        <v>336141.489</v>
      </c>
      <c r="P196" s="1"/>
    </row>
    <row r="197" spans="1:16" s="4" customFormat="1" ht="39" customHeight="1">
      <c r="A197" s="60" t="s">
        <v>154</v>
      </c>
      <c r="B197" s="80" t="s">
        <v>156</v>
      </c>
      <c r="C197" s="27" t="s">
        <v>19</v>
      </c>
      <c r="D197" s="28">
        <f aca="true" t="shared" si="65" ref="D197:N197">D198+D199</f>
        <v>0</v>
      </c>
      <c r="E197" s="28">
        <f t="shared" si="65"/>
        <v>0</v>
      </c>
      <c r="F197" s="28">
        <f t="shared" si="65"/>
        <v>0</v>
      </c>
      <c r="G197" s="28">
        <f t="shared" si="65"/>
        <v>0</v>
      </c>
      <c r="H197" s="28">
        <f t="shared" si="65"/>
        <v>0</v>
      </c>
      <c r="I197" s="28">
        <f t="shared" si="65"/>
        <v>0</v>
      </c>
      <c r="J197" s="28">
        <f t="shared" si="65"/>
        <v>10766.367</v>
      </c>
      <c r="K197" s="28">
        <f t="shared" si="65"/>
        <v>10766.367</v>
      </c>
      <c r="L197" s="28">
        <f t="shared" si="65"/>
        <v>10766.367</v>
      </c>
      <c r="M197" s="28">
        <f t="shared" si="65"/>
        <v>0</v>
      </c>
      <c r="N197" s="28">
        <f t="shared" si="65"/>
        <v>0</v>
      </c>
      <c r="O197" s="8">
        <f aca="true" t="shared" si="66" ref="O197:O202">D197+E197+F197+G197+H197+I197+J197+K197+L197+M197+N197</f>
        <v>32299.101000000002</v>
      </c>
      <c r="P197" s="1"/>
    </row>
    <row r="198" spans="1:16" s="4" customFormat="1" ht="39" customHeight="1">
      <c r="A198" s="60"/>
      <c r="B198" s="80"/>
      <c r="C198" s="35" t="s">
        <v>61</v>
      </c>
      <c r="D198" s="20">
        <v>0</v>
      </c>
      <c r="E198" s="20">
        <v>0</v>
      </c>
      <c r="F198" s="20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8">
        <f t="shared" si="66"/>
        <v>0</v>
      </c>
      <c r="P198" s="1"/>
    </row>
    <row r="199" spans="1:16" s="4" customFormat="1" ht="39" customHeight="1">
      <c r="A199" s="60"/>
      <c r="B199" s="80"/>
      <c r="C199" s="35" t="s">
        <v>26</v>
      </c>
      <c r="D199" s="20">
        <v>0</v>
      </c>
      <c r="E199" s="20">
        <v>0</v>
      </c>
      <c r="F199" s="20">
        <v>0</v>
      </c>
      <c r="G199" s="28">
        <v>0</v>
      </c>
      <c r="H199" s="28">
        <v>0</v>
      </c>
      <c r="I199" s="28">
        <v>0</v>
      </c>
      <c r="J199" s="28">
        <v>10766.367</v>
      </c>
      <c r="K199" s="28">
        <v>10766.367</v>
      </c>
      <c r="L199" s="28">
        <v>10766.367</v>
      </c>
      <c r="M199" s="28">
        <v>0</v>
      </c>
      <c r="N199" s="28">
        <v>0</v>
      </c>
      <c r="O199" s="8">
        <f t="shared" si="66"/>
        <v>32299.101000000002</v>
      </c>
      <c r="P199" s="1"/>
    </row>
    <row r="200" spans="1:16" s="4" customFormat="1" ht="32.25" customHeight="1">
      <c r="A200" s="60" t="s">
        <v>155</v>
      </c>
      <c r="B200" s="80" t="s">
        <v>157</v>
      </c>
      <c r="C200" s="27" t="s">
        <v>19</v>
      </c>
      <c r="D200" s="28">
        <f aca="true" t="shared" si="67" ref="D200:N200">D201+D202</f>
        <v>0</v>
      </c>
      <c r="E200" s="28">
        <f t="shared" si="67"/>
        <v>0</v>
      </c>
      <c r="F200" s="28">
        <f t="shared" si="67"/>
        <v>0</v>
      </c>
      <c r="G200" s="28">
        <f t="shared" si="67"/>
        <v>0</v>
      </c>
      <c r="H200" s="28">
        <f t="shared" si="67"/>
        <v>0</v>
      </c>
      <c r="I200" s="28">
        <f t="shared" si="67"/>
        <v>0</v>
      </c>
      <c r="J200" s="28">
        <f t="shared" si="67"/>
        <v>26500</v>
      </c>
      <c r="K200" s="28">
        <f t="shared" si="67"/>
        <v>27000</v>
      </c>
      <c r="L200" s="28">
        <f t="shared" si="67"/>
        <v>27500</v>
      </c>
      <c r="M200" s="28">
        <f t="shared" si="67"/>
        <v>0</v>
      </c>
      <c r="N200" s="28">
        <f t="shared" si="67"/>
        <v>0</v>
      </c>
      <c r="O200" s="8">
        <f t="shared" si="66"/>
        <v>81000</v>
      </c>
      <c r="P200" s="1"/>
    </row>
    <row r="201" spans="1:16" s="4" customFormat="1" ht="32.25" customHeight="1">
      <c r="A201" s="60"/>
      <c r="B201" s="80"/>
      <c r="C201" s="35" t="s">
        <v>61</v>
      </c>
      <c r="D201" s="20">
        <v>0</v>
      </c>
      <c r="E201" s="20">
        <v>0</v>
      </c>
      <c r="F201" s="20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8">
        <f t="shared" si="66"/>
        <v>0</v>
      </c>
      <c r="P201" s="1"/>
    </row>
    <row r="202" spans="1:16" s="4" customFormat="1" ht="32.25" customHeight="1">
      <c r="A202" s="60"/>
      <c r="B202" s="80"/>
      <c r="C202" s="35" t="s">
        <v>26</v>
      </c>
      <c r="D202" s="20">
        <v>0</v>
      </c>
      <c r="E202" s="20">
        <v>0</v>
      </c>
      <c r="F202" s="20">
        <v>0</v>
      </c>
      <c r="G202" s="28">
        <v>0</v>
      </c>
      <c r="H202" s="28">
        <v>0</v>
      </c>
      <c r="I202" s="28">
        <v>0</v>
      </c>
      <c r="J202" s="28">
        <v>26500</v>
      </c>
      <c r="K202" s="28">
        <v>27000</v>
      </c>
      <c r="L202" s="28">
        <v>27500</v>
      </c>
      <c r="M202" s="28">
        <v>0</v>
      </c>
      <c r="N202" s="28">
        <v>0</v>
      </c>
      <c r="O202" s="8">
        <f t="shared" si="66"/>
        <v>81000</v>
      </c>
      <c r="P202" s="1"/>
    </row>
    <row r="203" spans="1:16" s="4" customFormat="1" ht="34.5" customHeight="1">
      <c r="A203" s="56" t="s">
        <v>84</v>
      </c>
      <c r="B203" s="73" t="s">
        <v>88</v>
      </c>
      <c r="C203" s="22" t="s">
        <v>19</v>
      </c>
      <c r="D203" s="20" t="s">
        <v>85</v>
      </c>
      <c r="E203" s="20" t="s">
        <v>85</v>
      </c>
      <c r="F203" s="20" t="s">
        <v>85</v>
      </c>
      <c r="G203" s="20" t="s">
        <v>85</v>
      </c>
      <c r="H203" s="20" t="s">
        <v>85</v>
      </c>
      <c r="I203" s="28">
        <f aca="true" t="shared" si="68" ref="I203:N203">I204+I205</f>
        <v>1206044.2719999999</v>
      </c>
      <c r="J203" s="28">
        <f t="shared" si="68"/>
        <v>2320753.297</v>
      </c>
      <c r="K203" s="28">
        <f t="shared" si="68"/>
        <v>2287722.817</v>
      </c>
      <c r="L203" s="28">
        <f t="shared" si="68"/>
        <v>2303165.607</v>
      </c>
      <c r="M203" s="28">
        <f t="shared" si="68"/>
        <v>1005919.519</v>
      </c>
      <c r="N203" s="28">
        <f t="shared" si="68"/>
        <v>1005919.519</v>
      </c>
      <c r="O203" s="8" t="e">
        <f t="shared" si="48"/>
        <v>#VALUE!</v>
      </c>
      <c r="P203" s="1"/>
    </row>
    <row r="204" spans="1:16" s="4" customFormat="1" ht="34.5" customHeight="1">
      <c r="A204" s="57"/>
      <c r="B204" s="81"/>
      <c r="C204" s="38" t="s">
        <v>61</v>
      </c>
      <c r="D204" s="20" t="s">
        <v>85</v>
      </c>
      <c r="E204" s="20" t="s">
        <v>85</v>
      </c>
      <c r="F204" s="20" t="s">
        <v>85</v>
      </c>
      <c r="G204" s="20" t="s">
        <v>85</v>
      </c>
      <c r="H204" s="20" t="s">
        <v>85</v>
      </c>
      <c r="I204" s="28">
        <v>775130.6</v>
      </c>
      <c r="J204" s="55">
        <v>1920775.588</v>
      </c>
      <c r="K204" s="28">
        <v>1805362</v>
      </c>
      <c r="L204" s="28">
        <v>1819079.3</v>
      </c>
      <c r="M204" s="28">
        <v>526543.2</v>
      </c>
      <c r="N204" s="28">
        <v>526543.2</v>
      </c>
      <c r="O204" s="8" t="e">
        <f t="shared" si="48"/>
        <v>#VALUE!</v>
      </c>
      <c r="P204" s="1"/>
    </row>
    <row r="205" spans="1:16" s="4" customFormat="1" ht="34.5" customHeight="1">
      <c r="A205" s="58"/>
      <c r="B205" s="82"/>
      <c r="C205" s="38" t="s">
        <v>26</v>
      </c>
      <c r="D205" s="20" t="s">
        <v>85</v>
      </c>
      <c r="E205" s="20" t="s">
        <v>85</v>
      </c>
      <c r="F205" s="20" t="s">
        <v>85</v>
      </c>
      <c r="G205" s="20" t="s">
        <v>85</v>
      </c>
      <c r="H205" s="20" t="s">
        <v>85</v>
      </c>
      <c r="I205" s="28">
        <v>430913.672</v>
      </c>
      <c r="J205" s="55">
        <v>399977.709</v>
      </c>
      <c r="K205" s="28">
        <v>482360.817</v>
      </c>
      <c r="L205" s="28">
        <v>484086.307</v>
      </c>
      <c r="M205" s="28">
        <v>479376.319</v>
      </c>
      <c r="N205" s="28">
        <v>479376.319</v>
      </c>
      <c r="O205" s="8" t="e">
        <f t="shared" si="48"/>
        <v>#VALUE!</v>
      </c>
      <c r="P205" s="1"/>
    </row>
    <row r="206" spans="1:16" s="4" customFormat="1" ht="23.25" customHeight="1">
      <c r="A206" s="65" t="s">
        <v>7</v>
      </c>
      <c r="B206" s="56" t="s">
        <v>73</v>
      </c>
      <c r="C206" s="34" t="s">
        <v>19</v>
      </c>
      <c r="D206" s="20">
        <f>D207+D208</f>
        <v>4393.2</v>
      </c>
      <c r="E206" s="20">
        <f aca="true" t="shared" si="69" ref="E206:N206">E207+E208</f>
        <v>3523.2</v>
      </c>
      <c r="F206" s="20">
        <f t="shared" si="69"/>
        <v>5579.2</v>
      </c>
      <c r="G206" s="20">
        <f t="shared" si="69"/>
        <v>7260.215</v>
      </c>
      <c r="H206" s="20">
        <f t="shared" si="69"/>
        <v>17713.635</v>
      </c>
      <c r="I206" s="20">
        <f t="shared" si="69"/>
        <v>29613.634</v>
      </c>
      <c r="J206" s="20">
        <f t="shared" si="69"/>
        <v>40983.243</v>
      </c>
      <c r="K206" s="20">
        <f t="shared" si="69"/>
        <v>40404.686</v>
      </c>
      <c r="L206" s="20">
        <f t="shared" si="69"/>
        <v>40404.686</v>
      </c>
      <c r="M206" s="20">
        <f t="shared" si="69"/>
        <v>33555.483</v>
      </c>
      <c r="N206" s="20">
        <f t="shared" si="69"/>
        <v>34407.622</v>
      </c>
      <c r="O206" s="8">
        <f t="shared" si="48"/>
        <v>257838.80400000003</v>
      </c>
      <c r="P206" s="1"/>
    </row>
    <row r="207" spans="1:16" s="4" customFormat="1" ht="31.5" customHeight="1">
      <c r="A207" s="66"/>
      <c r="B207" s="57"/>
      <c r="C207" s="38" t="s">
        <v>61</v>
      </c>
      <c r="D207" s="20">
        <f>D214+D217</f>
        <v>0</v>
      </c>
      <c r="E207" s="20">
        <f aca="true" t="shared" si="70" ref="E207:H208">E214+E217</f>
        <v>0</v>
      </c>
      <c r="F207" s="20">
        <f t="shared" si="70"/>
        <v>0</v>
      </c>
      <c r="G207" s="20">
        <f t="shared" si="70"/>
        <v>0</v>
      </c>
      <c r="H207" s="20">
        <f t="shared" si="70"/>
        <v>0</v>
      </c>
      <c r="I207" s="20">
        <f aca="true" t="shared" si="71" ref="I207:N208">I214+I217+I220</f>
        <v>0</v>
      </c>
      <c r="J207" s="20">
        <f t="shared" si="71"/>
        <v>0</v>
      </c>
      <c r="K207" s="20">
        <f t="shared" si="71"/>
        <v>0</v>
      </c>
      <c r="L207" s="20">
        <f t="shared" si="71"/>
        <v>0</v>
      </c>
      <c r="M207" s="20">
        <f t="shared" si="71"/>
        <v>0</v>
      </c>
      <c r="N207" s="20">
        <f t="shared" si="71"/>
        <v>0</v>
      </c>
      <c r="O207" s="8">
        <f t="shared" si="48"/>
        <v>0</v>
      </c>
      <c r="P207" s="1"/>
    </row>
    <row r="208" spans="1:16" s="4" customFormat="1" ht="66.75" customHeight="1">
      <c r="A208" s="66"/>
      <c r="B208" s="57"/>
      <c r="C208" s="38" t="s">
        <v>26</v>
      </c>
      <c r="D208" s="20">
        <f>D215+D218</f>
        <v>4393.2</v>
      </c>
      <c r="E208" s="20">
        <f t="shared" si="70"/>
        <v>3523.2</v>
      </c>
      <c r="F208" s="20">
        <f t="shared" si="70"/>
        <v>5579.2</v>
      </c>
      <c r="G208" s="20">
        <f t="shared" si="70"/>
        <v>7260.215</v>
      </c>
      <c r="H208" s="20">
        <f t="shared" si="70"/>
        <v>17713.635</v>
      </c>
      <c r="I208" s="20">
        <f t="shared" si="71"/>
        <v>29613.634</v>
      </c>
      <c r="J208" s="20">
        <f t="shared" si="71"/>
        <v>40983.243</v>
      </c>
      <c r="K208" s="20">
        <f>K215+K218+K221</f>
        <v>40404.686</v>
      </c>
      <c r="L208" s="20">
        <f>L215+L218+L221</f>
        <v>40404.686</v>
      </c>
      <c r="M208" s="20">
        <f>M215+M218+M221</f>
        <v>33555.483</v>
      </c>
      <c r="N208" s="20">
        <f>N215+N218+N221</f>
        <v>34407.622</v>
      </c>
      <c r="O208" s="8">
        <f t="shared" si="48"/>
        <v>257838.80400000003</v>
      </c>
      <c r="P208" s="1"/>
    </row>
    <row r="209" spans="1:16" s="4" customFormat="1" ht="29.25" customHeight="1" hidden="1">
      <c r="A209" s="66"/>
      <c r="B209" s="57"/>
      <c r="C209" s="36" t="s">
        <v>57</v>
      </c>
      <c r="D209" s="21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8">
        <f t="shared" si="48"/>
        <v>0</v>
      </c>
      <c r="P209" s="1"/>
    </row>
    <row r="210" spans="1:15" ht="64.5" customHeight="1" hidden="1">
      <c r="A210" s="66"/>
      <c r="B210" s="57"/>
      <c r="C210" s="33" t="s">
        <v>58</v>
      </c>
      <c r="D210" s="21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8">
        <f t="shared" si="48"/>
        <v>0</v>
      </c>
    </row>
    <row r="211" spans="1:15" ht="63.75" customHeight="1" hidden="1">
      <c r="A211" s="66"/>
      <c r="B211" s="57"/>
      <c r="C211" s="36" t="s">
        <v>59</v>
      </c>
      <c r="D211" s="21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8">
        <f t="shared" si="48"/>
        <v>0</v>
      </c>
    </row>
    <row r="212" spans="1:15" ht="40.5" customHeight="1" hidden="1">
      <c r="A212" s="67"/>
      <c r="B212" s="58"/>
      <c r="C212" s="33" t="s">
        <v>60</v>
      </c>
      <c r="D212" s="21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8">
        <f t="shared" si="48"/>
        <v>0</v>
      </c>
    </row>
    <row r="213" spans="1:15" ht="23.25" customHeight="1">
      <c r="A213" s="56" t="s">
        <v>143</v>
      </c>
      <c r="B213" s="56" t="s">
        <v>158</v>
      </c>
      <c r="C213" s="19" t="s">
        <v>19</v>
      </c>
      <c r="D213" s="20">
        <f aca="true" t="shared" si="72" ref="D213:I213">D214+D215</f>
        <v>870</v>
      </c>
      <c r="E213" s="20">
        <f t="shared" si="72"/>
        <v>0</v>
      </c>
      <c r="F213" s="20">
        <f t="shared" si="72"/>
        <v>1000</v>
      </c>
      <c r="G213" s="20">
        <f t="shared" si="72"/>
        <v>2334.5150000000003</v>
      </c>
      <c r="H213" s="20">
        <f t="shared" si="72"/>
        <v>12787.935</v>
      </c>
      <c r="I213" s="20">
        <f t="shared" si="72"/>
        <v>12674.869</v>
      </c>
      <c r="J213" s="20">
        <f>J214+J215</f>
        <v>20054.487</v>
      </c>
      <c r="K213" s="20">
        <f>K214+K215</f>
        <v>20054.487</v>
      </c>
      <c r="L213" s="20">
        <f>L214+L215</f>
        <v>20054.487</v>
      </c>
      <c r="M213" s="20">
        <f>M214+M215</f>
        <v>15975.846</v>
      </c>
      <c r="N213" s="20">
        <f>N214+N215</f>
        <v>16614.879</v>
      </c>
      <c r="O213" s="8">
        <f t="shared" si="48"/>
        <v>122421.505</v>
      </c>
    </row>
    <row r="214" spans="1:15" ht="39" customHeight="1">
      <c r="A214" s="57"/>
      <c r="B214" s="57"/>
      <c r="C214" s="38" t="s">
        <v>61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8">
        <f t="shared" si="48"/>
        <v>0</v>
      </c>
    </row>
    <row r="215" spans="1:15" ht="39" customHeight="1">
      <c r="A215" s="58"/>
      <c r="B215" s="58"/>
      <c r="C215" s="38" t="s">
        <v>26</v>
      </c>
      <c r="D215" s="20">
        <v>870</v>
      </c>
      <c r="E215" s="20">
        <v>0</v>
      </c>
      <c r="F215" s="20">
        <f>'[1]лист1'!$J$424</f>
        <v>1000</v>
      </c>
      <c r="G215" s="20">
        <f>'[4]лист1'!$K$448</f>
        <v>2334.5150000000003</v>
      </c>
      <c r="H215" s="28">
        <v>12787.935</v>
      </c>
      <c r="I215" s="28">
        <v>12674.869</v>
      </c>
      <c r="J215" s="28">
        <v>20054.487</v>
      </c>
      <c r="K215" s="28">
        <v>20054.487</v>
      </c>
      <c r="L215" s="28">
        <v>20054.487</v>
      </c>
      <c r="M215" s="28">
        <v>15975.846</v>
      </c>
      <c r="N215" s="28">
        <v>16614.879</v>
      </c>
      <c r="O215" s="8">
        <f aca="true" t="shared" si="73" ref="O215:O259">D215+E215+F215+G215+H215+I215+J215+K215+L215+M215+N215</f>
        <v>122421.505</v>
      </c>
    </row>
    <row r="216" spans="1:15" ht="30" customHeight="1">
      <c r="A216" s="56" t="s">
        <v>144</v>
      </c>
      <c r="B216" s="56" t="s">
        <v>74</v>
      </c>
      <c r="C216" s="19" t="s">
        <v>19</v>
      </c>
      <c r="D216" s="20">
        <f>D217+D218</f>
        <v>3523.2</v>
      </c>
      <c r="E216" s="20">
        <f aca="true" t="shared" si="74" ref="E216:N216">E217+E218</f>
        <v>3523.2</v>
      </c>
      <c r="F216" s="20">
        <f t="shared" si="74"/>
        <v>4579.2</v>
      </c>
      <c r="G216" s="20">
        <f t="shared" si="74"/>
        <v>4925.7</v>
      </c>
      <c r="H216" s="20">
        <f t="shared" si="74"/>
        <v>4925.7</v>
      </c>
      <c r="I216" s="20">
        <f t="shared" si="74"/>
        <v>4971.9</v>
      </c>
      <c r="J216" s="20">
        <f t="shared" si="74"/>
        <v>5550.457</v>
      </c>
      <c r="K216" s="20">
        <f t="shared" si="74"/>
        <v>4971.9</v>
      </c>
      <c r="L216" s="20">
        <f t="shared" si="74"/>
        <v>4971.9</v>
      </c>
      <c r="M216" s="20">
        <f t="shared" si="74"/>
        <v>5327.637</v>
      </c>
      <c r="N216" s="20">
        <f t="shared" si="74"/>
        <v>5540.743</v>
      </c>
      <c r="O216" s="8">
        <f t="shared" si="73"/>
        <v>52811.53700000001</v>
      </c>
    </row>
    <row r="217" spans="1:15" ht="44.25" customHeight="1">
      <c r="A217" s="57"/>
      <c r="B217" s="57"/>
      <c r="C217" s="38" t="s">
        <v>61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8">
        <f t="shared" si="73"/>
        <v>0</v>
      </c>
    </row>
    <row r="218" spans="1:15" ht="68.25" customHeight="1">
      <c r="A218" s="58"/>
      <c r="B218" s="58"/>
      <c r="C218" s="38" t="s">
        <v>26</v>
      </c>
      <c r="D218" s="20">
        <v>3523.2</v>
      </c>
      <c r="E218" s="20">
        <v>3523.2</v>
      </c>
      <c r="F218" s="20">
        <f>'[1]лист1'!$J$426</f>
        <v>4579.2</v>
      </c>
      <c r="G218" s="20">
        <f>'[4]лист1'!$K$454</f>
        <v>4925.7</v>
      </c>
      <c r="H218" s="20">
        <v>4925.7</v>
      </c>
      <c r="I218" s="20">
        <v>4971.9</v>
      </c>
      <c r="J218" s="20">
        <v>5550.457</v>
      </c>
      <c r="K218" s="20">
        <v>4971.9</v>
      </c>
      <c r="L218" s="20">
        <v>4971.9</v>
      </c>
      <c r="M218" s="20">
        <v>5327.637</v>
      </c>
      <c r="N218" s="20">
        <v>5540.743</v>
      </c>
      <c r="O218" s="8">
        <f t="shared" si="73"/>
        <v>52811.53700000001</v>
      </c>
    </row>
    <row r="219" spans="1:15" ht="27" customHeight="1">
      <c r="A219" s="56" t="s">
        <v>84</v>
      </c>
      <c r="B219" s="56" t="s">
        <v>86</v>
      </c>
      <c r="C219" s="22" t="s">
        <v>19</v>
      </c>
      <c r="D219" s="20" t="s">
        <v>85</v>
      </c>
      <c r="E219" s="20" t="s">
        <v>85</v>
      </c>
      <c r="F219" s="20" t="s">
        <v>85</v>
      </c>
      <c r="G219" s="20" t="s">
        <v>85</v>
      </c>
      <c r="H219" s="20" t="s">
        <v>85</v>
      </c>
      <c r="I219" s="20">
        <f aca="true" t="shared" si="75" ref="I219:N219">I220+I221</f>
        <v>11966.865</v>
      </c>
      <c r="J219" s="20">
        <f t="shared" si="75"/>
        <v>15378.299</v>
      </c>
      <c r="K219" s="20">
        <f t="shared" si="75"/>
        <v>15378.299</v>
      </c>
      <c r="L219" s="20">
        <f t="shared" si="75"/>
        <v>15378.299</v>
      </c>
      <c r="M219" s="20">
        <f t="shared" si="75"/>
        <v>12252</v>
      </c>
      <c r="N219" s="20">
        <f t="shared" si="75"/>
        <v>12252</v>
      </c>
      <c r="O219" s="8" t="e">
        <f t="shared" si="73"/>
        <v>#VALUE!</v>
      </c>
    </row>
    <row r="220" spans="1:15" ht="34.5" customHeight="1">
      <c r="A220" s="57"/>
      <c r="B220" s="57"/>
      <c r="C220" s="38" t="s">
        <v>61</v>
      </c>
      <c r="D220" s="20" t="s">
        <v>85</v>
      </c>
      <c r="E220" s="20" t="s">
        <v>85</v>
      </c>
      <c r="F220" s="20" t="s">
        <v>85</v>
      </c>
      <c r="G220" s="20" t="s">
        <v>85</v>
      </c>
      <c r="H220" s="20" t="s">
        <v>85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8" t="e">
        <f t="shared" si="73"/>
        <v>#VALUE!</v>
      </c>
    </row>
    <row r="221" spans="1:15" ht="45" customHeight="1">
      <c r="A221" s="58"/>
      <c r="B221" s="58"/>
      <c r="C221" s="38" t="s">
        <v>26</v>
      </c>
      <c r="D221" s="20" t="s">
        <v>85</v>
      </c>
      <c r="E221" s="20" t="s">
        <v>85</v>
      </c>
      <c r="F221" s="20" t="s">
        <v>85</v>
      </c>
      <c r="G221" s="20" t="s">
        <v>85</v>
      </c>
      <c r="H221" s="20" t="s">
        <v>85</v>
      </c>
      <c r="I221" s="20">
        <v>11966.865</v>
      </c>
      <c r="J221" s="20">
        <v>15378.299</v>
      </c>
      <c r="K221" s="20">
        <v>15378.299</v>
      </c>
      <c r="L221" s="20">
        <v>15378.299</v>
      </c>
      <c r="M221" s="20">
        <v>12252</v>
      </c>
      <c r="N221" s="20">
        <v>12252</v>
      </c>
      <c r="O221" s="8" t="e">
        <f t="shared" si="73"/>
        <v>#VALUE!</v>
      </c>
    </row>
    <row r="222" spans="1:15" ht="40.5" customHeight="1">
      <c r="A222" s="59" t="s">
        <v>9</v>
      </c>
      <c r="B222" s="60" t="s">
        <v>21</v>
      </c>
      <c r="C222" s="34" t="s">
        <v>19</v>
      </c>
      <c r="D222" s="20">
        <f aca="true" t="shared" si="76" ref="D222:N222">D223+D224</f>
        <v>8031.5</v>
      </c>
      <c r="E222" s="20">
        <f t="shared" si="76"/>
        <v>7421.954</v>
      </c>
      <c r="F222" s="20">
        <f t="shared" si="76"/>
        <v>7484.606</v>
      </c>
      <c r="G222" s="20">
        <f t="shared" si="76"/>
        <v>8160.682</v>
      </c>
      <c r="H222" s="20">
        <f t="shared" si="76"/>
        <v>11625.791</v>
      </c>
      <c r="I222" s="20">
        <f>I223+I224</f>
        <v>10349.284</v>
      </c>
      <c r="J222" s="20">
        <f t="shared" si="76"/>
        <v>12081.514</v>
      </c>
      <c r="K222" s="20">
        <f t="shared" si="76"/>
        <v>12081.514</v>
      </c>
      <c r="L222" s="20">
        <f t="shared" si="76"/>
        <v>12081.514</v>
      </c>
      <c r="M222" s="20">
        <f t="shared" si="76"/>
        <v>11680.596</v>
      </c>
      <c r="N222" s="20">
        <f t="shared" si="76"/>
        <v>11697.216</v>
      </c>
      <c r="O222" s="8">
        <f t="shared" si="73"/>
        <v>112696.17099999999</v>
      </c>
    </row>
    <row r="223" spans="1:15" ht="34.5" customHeight="1">
      <c r="A223" s="59"/>
      <c r="B223" s="60"/>
      <c r="C223" s="38" t="s">
        <v>61</v>
      </c>
      <c r="D223" s="20">
        <f>D230+D233+D236+D239+D242</f>
        <v>694.7</v>
      </c>
      <c r="E223" s="20">
        <f aca="true" t="shared" si="77" ref="E223:H224">E230+E233+E236+E239+E242</f>
        <v>487.5</v>
      </c>
      <c r="F223" s="20">
        <f t="shared" si="77"/>
        <v>509.9</v>
      </c>
      <c r="G223" s="20">
        <f t="shared" si="77"/>
        <v>455.4</v>
      </c>
      <c r="H223" s="20">
        <f t="shared" si="77"/>
        <v>452.4</v>
      </c>
      <c r="I223" s="20">
        <f aca="true" t="shared" si="78" ref="I223:N224">I230+I233+I236+I239+I242+I245</f>
        <v>0</v>
      </c>
      <c r="J223" s="20">
        <f t="shared" si="78"/>
        <v>0</v>
      </c>
      <c r="K223" s="20">
        <f t="shared" si="78"/>
        <v>0</v>
      </c>
      <c r="L223" s="20">
        <f t="shared" si="78"/>
        <v>0</v>
      </c>
      <c r="M223" s="20">
        <f t="shared" si="78"/>
        <v>0</v>
      </c>
      <c r="N223" s="20">
        <f t="shared" si="78"/>
        <v>0</v>
      </c>
      <c r="O223" s="8">
        <f t="shared" si="73"/>
        <v>2599.9</v>
      </c>
    </row>
    <row r="224" spans="1:15" ht="40.5" customHeight="1">
      <c r="A224" s="59"/>
      <c r="B224" s="60"/>
      <c r="C224" s="38" t="s">
        <v>26</v>
      </c>
      <c r="D224" s="20">
        <f>D231+D234+D237+D240+D243</f>
        <v>7336.8</v>
      </c>
      <c r="E224" s="20">
        <f t="shared" si="77"/>
        <v>6934.454</v>
      </c>
      <c r="F224" s="20">
        <f t="shared" si="77"/>
        <v>6974.706</v>
      </c>
      <c r="G224" s="20">
        <f t="shared" si="77"/>
        <v>7705.282</v>
      </c>
      <c r="H224" s="20">
        <f t="shared" si="77"/>
        <v>11173.391</v>
      </c>
      <c r="I224" s="20">
        <f t="shared" si="78"/>
        <v>10349.284</v>
      </c>
      <c r="J224" s="20">
        <f>J231+J234+J237+J240+J243+J246</f>
        <v>12081.514</v>
      </c>
      <c r="K224" s="20">
        <f t="shared" si="78"/>
        <v>12081.514</v>
      </c>
      <c r="L224" s="20">
        <f t="shared" si="78"/>
        <v>12081.514</v>
      </c>
      <c r="M224" s="20">
        <f t="shared" si="78"/>
        <v>11680.596</v>
      </c>
      <c r="N224" s="20">
        <f t="shared" si="78"/>
        <v>11697.216</v>
      </c>
      <c r="O224" s="8">
        <f t="shared" si="73"/>
        <v>110096.271</v>
      </c>
    </row>
    <row r="225" spans="1:15" ht="22.5" customHeight="1" hidden="1">
      <c r="A225" s="52"/>
      <c r="B225" s="50"/>
      <c r="C225" s="36" t="s">
        <v>57</v>
      </c>
      <c r="D225" s="21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8">
        <f t="shared" si="73"/>
        <v>0</v>
      </c>
    </row>
    <row r="226" spans="1:15" ht="59.25" customHeight="1" hidden="1">
      <c r="A226" s="52"/>
      <c r="B226" s="50"/>
      <c r="C226" s="33" t="s">
        <v>58</v>
      </c>
      <c r="D226" s="21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8">
        <f t="shared" si="73"/>
        <v>0</v>
      </c>
    </row>
    <row r="227" spans="1:15" ht="56.25" customHeight="1" hidden="1">
      <c r="A227" s="52"/>
      <c r="B227" s="50"/>
      <c r="C227" s="36" t="s">
        <v>59</v>
      </c>
      <c r="D227" s="21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8">
        <f t="shared" si="73"/>
        <v>0</v>
      </c>
    </row>
    <row r="228" spans="1:15" ht="40.5" customHeight="1" hidden="1">
      <c r="A228" s="53"/>
      <c r="B228" s="51"/>
      <c r="C228" s="33" t="s">
        <v>60</v>
      </c>
      <c r="D228" s="21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8">
        <f t="shared" si="73"/>
        <v>0</v>
      </c>
    </row>
    <row r="229" spans="1:16" s="4" customFormat="1" ht="22.5" customHeight="1">
      <c r="A229" s="56" t="s">
        <v>145</v>
      </c>
      <c r="B229" s="56" t="s">
        <v>17</v>
      </c>
      <c r="C229" s="19" t="s">
        <v>19</v>
      </c>
      <c r="D229" s="20">
        <f aca="true" t="shared" si="79" ref="D229:N229">D230+D231</f>
        <v>0</v>
      </c>
      <c r="E229" s="20">
        <f t="shared" si="79"/>
        <v>0</v>
      </c>
      <c r="F229" s="20">
        <f t="shared" si="79"/>
        <v>0</v>
      </c>
      <c r="G229" s="20">
        <f t="shared" si="79"/>
        <v>0</v>
      </c>
      <c r="H229" s="20">
        <f t="shared" si="79"/>
        <v>0</v>
      </c>
      <c r="I229" s="20">
        <f t="shared" si="79"/>
        <v>0</v>
      </c>
      <c r="J229" s="20">
        <f t="shared" si="79"/>
        <v>0</v>
      </c>
      <c r="K229" s="20">
        <f t="shared" si="79"/>
        <v>0</v>
      </c>
      <c r="L229" s="20">
        <f t="shared" si="79"/>
        <v>0</v>
      </c>
      <c r="M229" s="20">
        <f t="shared" si="79"/>
        <v>0</v>
      </c>
      <c r="N229" s="20">
        <f t="shared" si="79"/>
        <v>0</v>
      </c>
      <c r="O229" s="8">
        <f t="shared" si="73"/>
        <v>0</v>
      </c>
      <c r="P229" s="1"/>
    </row>
    <row r="230" spans="1:16" s="4" customFormat="1" ht="45.75" customHeight="1">
      <c r="A230" s="57"/>
      <c r="B230" s="57"/>
      <c r="C230" s="38" t="s">
        <v>61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8">
        <f t="shared" si="73"/>
        <v>0</v>
      </c>
      <c r="P230" s="1"/>
    </row>
    <row r="231" spans="1:16" s="4" customFormat="1" ht="93" customHeight="1">
      <c r="A231" s="58"/>
      <c r="B231" s="58"/>
      <c r="C231" s="38" t="s">
        <v>26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8">
        <f t="shared" si="73"/>
        <v>0</v>
      </c>
      <c r="P231" s="1"/>
    </row>
    <row r="232" spans="1:16" s="4" customFormat="1" ht="24.75" customHeight="1">
      <c r="A232" s="56" t="s">
        <v>146</v>
      </c>
      <c r="B232" s="56" t="s">
        <v>52</v>
      </c>
      <c r="C232" s="19" t="s">
        <v>19</v>
      </c>
      <c r="D232" s="20">
        <f>D233+D234</f>
        <v>6268.8</v>
      </c>
      <c r="E232" s="20">
        <f aca="true" t="shared" si="80" ref="E232:N232">E233+E234</f>
        <v>6215.704</v>
      </c>
      <c r="F232" s="20">
        <f t="shared" si="80"/>
        <v>5953.979</v>
      </c>
      <c r="G232" s="20">
        <f t="shared" si="80"/>
        <v>6684.555</v>
      </c>
      <c r="H232" s="20">
        <f t="shared" si="80"/>
        <v>10152.664</v>
      </c>
      <c r="I232" s="20">
        <f t="shared" si="80"/>
        <v>0</v>
      </c>
      <c r="J232" s="20">
        <f t="shared" si="80"/>
        <v>0</v>
      </c>
      <c r="K232" s="20">
        <f t="shared" si="80"/>
        <v>0</v>
      </c>
      <c r="L232" s="20">
        <f t="shared" si="80"/>
        <v>0</v>
      </c>
      <c r="M232" s="20">
        <f t="shared" si="80"/>
        <v>0</v>
      </c>
      <c r="N232" s="20">
        <f t="shared" si="80"/>
        <v>0</v>
      </c>
      <c r="O232" s="8">
        <f t="shared" si="73"/>
        <v>35275.702000000005</v>
      </c>
      <c r="P232" s="1"/>
    </row>
    <row r="233" spans="1:16" s="4" customFormat="1" ht="72" customHeight="1">
      <c r="A233" s="57"/>
      <c r="B233" s="57"/>
      <c r="C233" s="38" t="s">
        <v>61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8">
        <f t="shared" si="73"/>
        <v>0</v>
      </c>
      <c r="P233" s="1"/>
    </row>
    <row r="234" spans="1:16" s="4" customFormat="1" ht="117.75" customHeight="1">
      <c r="A234" s="58"/>
      <c r="B234" s="58"/>
      <c r="C234" s="38" t="s">
        <v>26</v>
      </c>
      <c r="D234" s="20">
        <v>6268.8</v>
      </c>
      <c r="E234" s="20">
        <v>6215.704</v>
      </c>
      <c r="F234" s="20">
        <f>'[1]лист1'!$J$436</f>
        <v>5953.979</v>
      </c>
      <c r="G234" s="20">
        <f>'[4]лист1'!$K$466</f>
        <v>6684.555</v>
      </c>
      <c r="H234" s="20">
        <v>10152.664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8">
        <f t="shared" si="73"/>
        <v>35275.702000000005</v>
      </c>
      <c r="P234" s="1"/>
    </row>
    <row r="235" spans="1:16" s="4" customFormat="1" ht="28.5" customHeight="1">
      <c r="A235" s="56" t="s">
        <v>147</v>
      </c>
      <c r="B235" s="56" t="s">
        <v>22</v>
      </c>
      <c r="C235" s="19" t="s">
        <v>19</v>
      </c>
      <c r="D235" s="20">
        <f>D236+D237</f>
        <v>348</v>
      </c>
      <c r="E235" s="20">
        <f aca="true" t="shared" si="81" ref="E235:N235">E236+E237</f>
        <v>87</v>
      </c>
      <c r="F235" s="20">
        <f t="shared" si="81"/>
        <v>384.15</v>
      </c>
      <c r="G235" s="20">
        <f t="shared" si="81"/>
        <v>384.15</v>
      </c>
      <c r="H235" s="20">
        <f t="shared" si="81"/>
        <v>384.15</v>
      </c>
      <c r="I235" s="20">
        <f t="shared" si="81"/>
        <v>534.15</v>
      </c>
      <c r="J235" s="20">
        <f t="shared" si="81"/>
        <v>384.15</v>
      </c>
      <c r="K235" s="20">
        <f t="shared" si="81"/>
        <v>384.15</v>
      </c>
      <c r="L235" s="20">
        <f t="shared" si="81"/>
        <v>384.15</v>
      </c>
      <c r="M235" s="20">
        <f t="shared" si="81"/>
        <v>415.496</v>
      </c>
      <c r="N235" s="20">
        <f t="shared" si="81"/>
        <v>432.116</v>
      </c>
      <c r="O235" s="8">
        <f t="shared" si="73"/>
        <v>4121.662</v>
      </c>
      <c r="P235" s="1"/>
    </row>
    <row r="236" spans="1:16" s="4" customFormat="1" ht="28.5" customHeight="1">
      <c r="A236" s="57"/>
      <c r="B236" s="57"/>
      <c r="C236" s="38" t="s">
        <v>61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8">
        <f t="shared" si="73"/>
        <v>0</v>
      </c>
      <c r="P236" s="1"/>
    </row>
    <row r="237" spans="1:16" s="4" customFormat="1" ht="28.5" customHeight="1">
      <c r="A237" s="58"/>
      <c r="B237" s="58"/>
      <c r="C237" s="38" t="s">
        <v>26</v>
      </c>
      <c r="D237" s="20">
        <v>348</v>
      </c>
      <c r="E237" s="20">
        <v>87</v>
      </c>
      <c r="F237" s="20">
        <f>'[1]лист1'!$J$439</f>
        <v>384.15</v>
      </c>
      <c r="G237" s="20">
        <f>'[4]лист1'!$K$478</f>
        <v>384.15</v>
      </c>
      <c r="H237" s="20">
        <f>'[2]лист1'!L440</f>
        <v>384.15</v>
      </c>
      <c r="I237" s="20">
        <v>534.15</v>
      </c>
      <c r="J237" s="20">
        <v>384.15</v>
      </c>
      <c r="K237" s="20">
        <v>384.15</v>
      </c>
      <c r="L237" s="20">
        <v>384.15</v>
      </c>
      <c r="M237" s="20">
        <v>415.496</v>
      </c>
      <c r="N237" s="20">
        <v>432.116</v>
      </c>
      <c r="O237" s="8">
        <f t="shared" si="73"/>
        <v>4121.662</v>
      </c>
      <c r="P237" s="1"/>
    </row>
    <row r="238" spans="1:16" s="4" customFormat="1" ht="38.25" customHeight="1">
      <c r="A238" s="56" t="s">
        <v>148</v>
      </c>
      <c r="B238" s="56" t="s">
        <v>11</v>
      </c>
      <c r="C238" s="19" t="s">
        <v>19</v>
      </c>
      <c r="D238" s="20">
        <f aca="true" t="shared" si="82" ref="D238:N238">D239+D240</f>
        <v>0</v>
      </c>
      <c r="E238" s="20">
        <f t="shared" si="82"/>
        <v>1119.25</v>
      </c>
      <c r="F238" s="20">
        <f t="shared" si="82"/>
        <v>0</v>
      </c>
      <c r="G238" s="20">
        <f t="shared" si="82"/>
        <v>0</v>
      </c>
      <c r="H238" s="20">
        <f t="shared" si="82"/>
        <v>0</v>
      </c>
      <c r="I238" s="20">
        <f t="shared" si="82"/>
        <v>0</v>
      </c>
      <c r="J238" s="20">
        <f t="shared" si="82"/>
        <v>0</v>
      </c>
      <c r="K238" s="20">
        <f t="shared" si="82"/>
        <v>0</v>
      </c>
      <c r="L238" s="20">
        <f t="shared" si="82"/>
        <v>0</v>
      </c>
      <c r="M238" s="20">
        <f t="shared" si="82"/>
        <v>0</v>
      </c>
      <c r="N238" s="20">
        <f t="shared" si="82"/>
        <v>0</v>
      </c>
      <c r="O238" s="8">
        <f t="shared" si="73"/>
        <v>1119.25</v>
      </c>
      <c r="P238" s="1"/>
    </row>
    <row r="239" spans="1:16" s="4" customFormat="1" ht="33" customHeight="1">
      <c r="A239" s="57"/>
      <c r="B239" s="57"/>
      <c r="C239" s="38" t="s">
        <v>61</v>
      </c>
      <c r="D239" s="20">
        <v>0</v>
      </c>
      <c r="E239" s="20">
        <v>487.5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8">
        <f t="shared" si="73"/>
        <v>487.5</v>
      </c>
      <c r="P239" s="1"/>
    </row>
    <row r="240" spans="1:16" s="4" customFormat="1" ht="38.25" customHeight="1">
      <c r="A240" s="58"/>
      <c r="B240" s="58"/>
      <c r="C240" s="38" t="s">
        <v>26</v>
      </c>
      <c r="D240" s="20">
        <v>0</v>
      </c>
      <c r="E240" s="20">
        <v>631.75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8">
        <f t="shared" si="73"/>
        <v>631.75</v>
      </c>
      <c r="P240" s="1"/>
    </row>
    <row r="241" spans="1:16" s="4" customFormat="1" ht="39" customHeight="1">
      <c r="A241" s="60" t="s">
        <v>149</v>
      </c>
      <c r="B241" s="60" t="s">
        <v>47</v>
      </c>
      <c r="C241" s="18" t="s">
        <v>19</v>
      </c>
      <c r="D241" s="20">
        <f aca="true" t="shared" si="83" ref="D241:N241">D242+D243</f>
        <v>1414.7</v>
      </c>
      <c r="E241" s="20">
        <f t="shared" si="83"/>
        <v>0</v>
      </c>
      <c r="F241" s="20">
        <f t="shared" si="83"/>
        <v>1146.4769999999999</v>
      </c>
      <c r="G241" s="20">
        <f t="shared" si="83"/>
        <v>1091.9769999999999</v>
      </c>
      <c r="H241" s="20">
        <f t="shared" si="83"/>
        <v>1088.9769999999999</v>
      </c>
      <c r="I241" s="20">
        <f t="shared" si="83"/>
        <v>0</v>
      </c>
      <c r="J241" s="20">
        <f t="shared" si="83"/>
        <v>0</v>
      </c>
      <c r="K241" s="20">
        <f t="shared" si="83"/>
        <v>0</v>
      </c>
      <c r="L241" s="20">
        <f t="shared" si="83"/>
        <v>0</v>
      </c>
      <c r="M241" s="20">
        <f t="shared" si="83"/>
        <v>0</v>
      </c>
      <c r="N241" s="20">
        <f t="shared" si="83"/>
        <v>0</v>
      </c>
      <c r="O241" s="8">
        <f t="shared" si="73"/>
        <v>4742.130999999999</v>
      </c>
      <c r="P241" s="1"/>
    </row>
    <row r="242" spans="1:16" s="4" customFormat="1" ht="26.25" customHeight="1">
      <c r="A242" s="60"/>
      <c r="B242" s="60"/>
      <c r="C242" s="35" t="s">
        <v>61</v>
      </c>
      <c r="D242" s="20">
        <v>694.7</v>
      </c>
      <c r="E242" s="20">
        <v>0</v>
      </c>
      <c r="F242" s="20">
        <f>'[1]лист1'!$J$457</f>
        <v>509.9</v>
      </c>
      <c r="G242" s="20">
        <v>455.4</v>
      </c>
      <c r="H242" s="20">
        <v>452.4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8">
        <f t="shared" si="73"/>
        <v>2112.4</v>
      </c>
      <c r="P242" s="1"/>
    </row>
    <row r="243" spans="1:16" s="4" customFormat="1" ht="34.5" customHeight="1">
      <c r="A243" s="60"/>
      <c r="B243" s="60"/>
      <c r="C243" s="35" t="s">
        <v>26</v>
      </c>
      <c r="D243" s="20">
        <v>720</v>
      </c>
      <c r="E243" s="20">
        <v>0</v>
      </c>
      <c r="F243" s="20">
        <f>'[1]лист1'!$J$458</f>
        <v>636.577</v>
      </c>
      <c r="G243" s="20">
        <v>636.577</v>
      </c>
      <c r="H243" s="20">
        <f>'[2]лист1'!L455</f>
        <v>636.577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8">
        <f t="shared" si="73"/>
        <v>2629.7309999999998</v>
      </c>
      <c r="P243" s="1"/>
    </row>
    <row r="244" spans="1:16" s="4" customFormat="1" ht="21.75" customHeight="1">
      <c r="A244" s="56" t="s">
        <v>84</v>
      </c>
      <c r="B244" s="56" t="s">
        <v>86</v>
      </c>
      <c r="C244" s="22" t="s">
        <v>19</v>
      </c>
      <c r="D244" s="20" t="s">
        <v>85</v>
      </c>
      <c r="E244" s="20" t="s">
        <v>85</v>
      </c>
      <c r="F244" s="20" t="s">
        <v>85</v>
      </c>
      <c r="G244" s="20" t="s">
        <v>85</v>
      </c>
      <c r="H244" s="20" t="s">
        <v>85</v>
      </c>
      <c r="I244" s="20">
        <f aca="true" t="shared" si="84" ref="I244:N244">I245+I246</f>
        <v>9815.134</v>
      </c>
      <c r="J244" s="20">
        <f t="shared" si="84"/>
        <v>11697.364</v>
      </c>
      <c r="K244" s="20">
        <f t="shared" si="84"/>
        <v>11697.364</v>
      </c>
      <c r="L244" s="20">
        <f t="shared" si="84"/>
        <v>11697.364</v>
      </c>
      <c r="M244" s="20">
        <f t="shared" si="84"/>
        <v>11265.1</v>
      </c>
      <c r="N244" s="20">
        <f t="shared" si="84"/>
        <v>11265.1</v>
      </c>
      <c r="O244" s="8" t="e">
        <f t="shared" si="73"/>
        <v>#VALUE!</v>
      </c>
      <c r="P244" s="1"/>
    </row>
    <row r="245" spans="1:16" s="4" customFormat="1" ht="27" customHeight="1">
      <c r="A245" s="57"/>
      <c r="B245" s="57"/>
      <c r="C245" s="38" t="s">
        <v>61</v>
      </c>
      <c r="D245" s="20" t="s">
        <v>85</v>
      </c>
      <c r="E245" s="20" t="s">
        <v>85</v>
      </c>
      <c r="F245" s="20" t="s">
        <v>85</v>
      </c>
      <c r="G245" s="20" t="s">
        <v>85</v>
      </c>
      <c r="H245" s="20" t="s">
        <v>85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8" t="e">
        <f t="shared" si="73"/>
        <v>#VALUE!</v>
      </c>
      <c r="P245" s="1"/>
    </row>
    <row r="246" spans="1:16" s="4" customFormat="1" ht="27.75" customHeight="1">
      <c r="A246" s="58"/>
      <c r="B246" s="58"/>
      <c r="C246" s="38" t="s">
        <v>26</v>
      </c>
      <c r="D246" s="20" t="s">
        <v>85</v>
      </c>
      <c r="E246" s="20" t="s">
        <v>85</v>
      </c>
      <c r="F246" s="20" t="s">
        <v>85</v>
      </c>
      <c r="G246" s="20" t="s">
        <v>85</v>
      </c>
      <c r="H246" s="20" t="s">
        <v>85</v>
      </c>
      <c r="I246" s="20">
        <v>9815.134</v>
      </c>
      <c r="J246" s="20">
        <v>11697.364</v>
      </c>
      <c r="K246" s="20">
        <v>11697.364</v>
      </c>
      <c r="L246" s="20">
        <v>11697.364</v>
      </c>
      <c r="M246" s="20">
        <v>11265.1</v>
      </c>
      <c r="N246" s="20">
        <v>11265.1</v>
      </c>
      <c r="O246" s="8" t="e">
        <f t="shared" si="73"/>
        <v>#VALUE!</v>
      </c>
      <c r="P246" s="1"/>
    </row>
    <row r="247" spans="1:16" s="4" customFormat="1" ht="25.5" customHeight="1">
      <c r="A247" s="59" t="s">
        <v>23</v>
      </c>
      <c r="B247" s="60" t="s">
        <v>10</v>
      </c>
      <c r="C247" s="34" t="s">
        <v>19</v>
      </c>
      <c r="D247" s="20">
        <f>D249+D248</f>
        <v>49326.383</v>
      </c>
      <c r="E247" s="20">
        <f aca="true" t="shared" si="85" ref="E247:N247">E249+E248</f>
        <v>40289.442</v>
      </c>
      <c r="F247" s="20">
        <f t="shared" si="85"/>
        <v>43851.79</v>
      </c>
      <c r="G247" s="20">
        <f>G249+G248</f>
        <v>48574.528</v>
      </c>
      <c r="H247" s="20">
        <f t="shared" si="85"/>
        <v>46927.465000000004</v>
      </c>
      <c r="I247" s="20">
        <f t="shared" si="85"/>
        <v>84377.463</v>
      </c>
      <c r="J247" s="20">
        <f t="shared" si="85"/>
        <v>66081.304</v>
      </c>
      <c r="K247" s="20">
        <f t="shared" si="85"/>
        <v>64422.615999999995</v>
      </c>
      <c r="L247" s="20">
        <f t="shared" si="85"/>
        <v>64422.615999999995</v>
      </c>
      <c r="M247" s="20">
        <f t="shared" si="85"/>
        <v>60926.723</v>
      </c>
      <c r="N247" s="20">
        <f t="shared" si="85"/>
        <v>63363.791</v>
      </c>
      <c r="O247" s="8">
        <f t="shared" si="73"/>
        <v>632564.1209999999</v>
      </c>
      <c r="P247" s="1"/>
    </row>
    <row r="248" spans="1:16" s="4" customFormat="1" ht="34.5" customHeight="1">
      <c r="A248" s="59"/>
      <c r="B248" s="60"/>
      <c r="C248" s="38" t="s">
        <v>61</v>
      </c>
      <c r="D248" s="20">
        <f>D255+D258</f>
        <v>0</v>
      </c>
      <c r="E248" s="20">
        <f aca="true" t="shared" si="86" ref="E248:J248">E255+E258</f>
        <v>0</v>
      </c>
      <c r="F248" s="20">
        <f t="shared" si="86"/>
        <v>0</v>
      </c>
      <c r="G248" s="20">
        <f t="shared" si="86"/>
        <v>0</v>
      </c>
      <c r="H248" s="20">
        <f t="shared" si="86"/>
        <v>0</v>
      </c>
      <c r="I248" s="20">
        <f t="shared" si="86"/>
        <v>0</v>
      </c>
      <c r="J248" s="20">
        <f t="shared" si="86"/>
        <v>0</v>
      </c>
      <c r="K248" s="20">
        <v>0</v>
      </c>
      <c r="L248" s="20">
        <v>0</v>
      </c>
      <c r="M248" s="20">
        <v>0</v>
      </c>
      <c r="N248" s="20">
        <v>0</v>
      </c>
      <c r="O248" s="8">
        <f t="shared" si="73"/>
        <v>0</v>
      </c>
      <c r="P248" s="1"/>
    </row>
    <row r="249" spans="1:16" s="4" customFormat="1" ht="46.5" customHeight="1">
      <c r="A249" s="59"/>
      <c r="B249" s="60"/>
      <c r="C249" s="38" t="s">
        <v>26</v>
      </c>
      <c r="D249" s="20">
        <f>D256+D259</f>
        <v>49326.383</v>
      </c>
      <c r="E249" s="20">
        <f>E256+E259</f>
        <v>40289.442</v>
      </c>
      <c r="F249" s="20">
        <f>F256+F259</f>
        <v>43851.79</v>
      </c>
      <c r="G249" s="20">
        <f aca="true" t="shared" si="87" ref="G249:N249">G254+G257</f>
        <v>48574.528</v>
      </c>
      <c r="H249" s="20">
        <f t="shared" si="87"/>
        <v>46927.465000000004</v>
      </c>
      <c r="I249" s="20">
        <f t="shared" si="87"/>
        <v>84377.463</v>
      </c>
      <c r="J249" s="20">
        <f t="shared" si="87"/>
        <v>66081.304</v>
      </c>
      <c r="K249" s="20">
        <f t="shared" si="87"/>
        <v>64422.615999999995</v>
      </c>
      <c r="L249" s="20">
        <f>L254+L257</f>
        <v>64422.615999999995</v>
      </c>
      <c r="M249" s="20">
        <f t="shared" si="87"/>
        <v>60926.723</v>
      </c>
      <c r="N249" s="20">
        <f t="shared" si="87"/>
        <v>63363.791</v>
      </c>
      <c r="O249" s="8">
        <f t="shared" si="73"/>
        <v>632564.1209999999</v>
      </c>
      <c r="P249" s="1"/>
    </row>
    <row r="250" spans="1:16" s="4" customFormat="1" ht="29.25" customHeight="1" hidden="1">
      <c r="A250" s="52"/>
      <c r="B250" s="50"/>
      <c r="C250" s="36" t="s">
        <v>57</v>
      </c>
      <c r="D250" s="21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8">
        <f t="shared" si="73"/>
        <v>0</v>
      </c>
      <c r="P250" s="1"/>
    </row>
    <row r="251" spans="1:16" s="4" customFormat="1" ht="64.5" customHeight="1" hidden="1">
      <c r="A251" s="52"/>
      <c r="B251" s="50"/>
      <c r="C251" s="33" t="s">
        <v>58</v>
      </c>
      <c r="D251" s="21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8">
        <f t="shared" si="73"/>
        <v>0</v>
      </c>
      <c r="P251" s="1"/>
    </row>
    <row r="252" spans="1:16" s="4" customFormat="1" ht="63.75" customHeight="1" hidden="1">
      <c r="A252" s="52"/>
      <c r="B252" s="50"/>
      <c r="C252" s="36" t="s">
        <v>59</v>
      </c>
      <c r="D252" s="21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8">
        <f t="shared" si="73"/>
        <v>0</v>
      </c>
      <c r="P252" s="1"/>
    </row>
    <row r="253" spans="1:16" s="4" customFormat="1" ht="40.5" customHeight="1" hidden="1">
      <c r="A253" s="53"/>
      <c r="B253" s="51"/>
      <c r="C253" s="33" t="s">
        <v>60</v>
      </c>
      <c r="D253" s="21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8">
        <f t="shared" si="73"/>
        <v>0</v>
      </c>
      <c r="P253" s="1"/>
    </row>
    <row r="254" spans="1:16" s="4" customFormat="1" ht="22.5" customHeight="1">
      <c r="A254" s="56" t="s">
        <v>150</v>
      </c>
      <c r="B254" s="56" t="s">
        <v>53</v>
      </c>
      <c r="C254" s="22" t="s">
        <v>19</v>
      </c>
      <c r="D254" s="20">
        <f aca="true" t="shared" si="88" ref="D254:N254">D255+D256</f>
        <v>49326.383</v>
      </c>
      <c r="E254" s="20">
        <f t="shared" si="88"/>
        <v>40289.442</v>
      </c>
      <c r="F254" s="20">
        <f t="shared" si="88"/>
        <v>43851.79</v>
      </c>
      <c r="G254" s="20">
        <f t="shared" si="88"/>
        <v>48574.528</v>
      </c>
      <c r="H254" s="20">
        <f t="shared" si="88"/>
        <v>46837.605</v>
      </c>
      <c r="I254" s="20">
        <f t="shared" si="88"/>
        <v>84353.577</v>
      </c>
      <c r="J254" s="20">
        <f t="shared" si="88"/>
        <v>66033.818</v>
      </c>
      <c r="K254" s="20">
        <f t="shared" si="88"/>
        <v>64375.13</v>
      </c>
      <c r="L254" s="20">
        <f t="shared" si="88"/>
        <v>64375.13</v>
      </c>
      <c r="M254" s="20">
        <f t="shared" si="88"/>
        <v>60577.572</v>
      </c>
      <c r="N254" s="20">
        <f t="shared" si="88"/>
        <v>63000.674</v>
      </c>
      <c r="O254" s="8">
        <f t="shared" si="73"/>
        <v>631595.6490000001</v>
      </c>
      <c r="P254" s="1"/>
    </row>
    <row r="255" spans="1:16" s="4" customFormat="1" ht="27.75" customHeight="1">
      <c r="A255" s="57"/>
      <c r="B255" s="57"/>
      <c r="C255" s="38" t="s">
        <v>61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8">
        <f t="shared" si="73"/>
        <v>0</v>
      </c>
      <c r="P255" s="1"/>
    </row>
    <row r="256" spans="1:16" s="4" customFormat="1" ht="44.25" customHeight="1">
      <c r="A256" s="58"/>
      <c r="B256" s="58"/>
      <c r="C256" s="38" t="s">
        <v>26</v>
      </c>
      <c r="D256" s="20">
        <v>49326.383</v>
      </c>
      <c r="E256" s="20">
        <v>40289.442</v>
      </c>
      <c r="F256" s="20">
        <f>'[1]лист1'!$J$460</f>
        <v>43851.79</v>
      </c>
      <c r="G256" s="20">
        <f>'[4]лист1'!$K$497</f>
        <v>48574.528</v>
      </c>
      <c r="H256" s="20">
        <v>46837.605</v>
      </c>
      <c r="I256" s="20">
        <v>84353.577</v>
      </c>
      <c r="J256" s="54">
        <v>66033.818</v>
      </c>
      <c r="K256" s="20">
        <v>64375.13</v>
      </c>
      <c r="L256" s="20">
        <v>64375.13</v>
      </c>
      <c r="M256" s="20">
        <v>60577.572</v>
      </c>
      <c r="N256" s="20">
        <v>63000.674</v>
      </c>
      <c r="O256" s="8">
        <f t="shared" si="73"/>
        <v>631595.6490000001</v>
      </c>
      <c r="P256" s="1"/>
    </row>
    <row r="257" spans="1:16" s="4" customFormat="1" ht="63" customHeight="1">
      <c r="A257" s="56" t="s">
        <v>151</v>
      </c>
      <c r="B257" s="56" t="s">
        <v>81</v>
      </c>
      <c r="C257" s="22" t="s">
        <v>19</v>
      </c>
      <c r="D257" s="20">
        <f>D258+D259</f>
        <v>0</v>
      </c>
      <c r="E257" s="20">
        <f aca="true" t="shared" si="89" ref="E257:N257">E258+E259</f>
        <v>0</v>
      </c>
      <c r="F257" s="20">
        <f t="shared" si="89"/>
        <v>0</v>
      </c>
      <c r="G257" s="20">
        <f>G258+G259</f>
        <v>0</v>
      </c>
      <c r="H257" s="20">
        <f t="shared" si="89"/>
        <v>89.86</v>
      </c>
      <c r="I257" s="20">
        <f t="shared" si="89"/>
        <v>23.886</v>
      </c>
      <c r="J257" s="20">
        <f t="shared" si="89"/>
        <v>47.486</v>
      </c>
      <c r="K257" s="20">
        <f t="shared" si="89"/>
        <v>47.486</v>
      </c>
      <c r="L257" s="20">
        <f t="shared" si="89"/>
        <v>47.486</v>
      </c>
      <c r="M257" s="20">
        <f t="shared" si="89"/>
        <v>349.151</v>
      </c>
      <c r="N257" s="20">
        <f t="shared" si="89"/>
        <v>363.117</v>
      </c>
      <c r="O257" s="8">
        <f t="shared" si="73"/>
        <v>968.472</v>
      </c>
      <c r="P257" s="1"/>
    </row>
    <row r="258" spans="1:16" s="4" customFormat="1" ht="63" customHeight="1">
      <c r="A258" s="57"/>
      <c r="B258" s="57"/>
      <c r="C258" s="38" t="s">
        <v>61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8">
        <f t="shared" si="73"/>
        <v>0</v>
      </c>
      <c r="P258" s="1"/>
    </row>
    <row r="259" spans="1:16" s="4" customFormat="1" ht="68.25" customHeight="1">
      <c r="A259" s="58"/>
      <c r="B259" s="58"/>
      <c r="C259" s="38" t="s">
        <v>26</v>
      </c>
      <c r="D259" s="20">
        <v>0</v>
      </c>
      <c r="E259" s="20">
        <v>0</v>
      </c>
      <c r="F259" s="20">
        <v>0</v>
      </c>
      <c r="G259" s="20">
        <v>0</v>
      </c>
      <c r="H259" s="20">
        <v>89.86</v>
      </c>
      <c r="I259" s="20">
        <v>23.886</v>
      </c>
      <c r="J259" s="20">
        <v>47.486</v>
      </c>
      <c r="K259" s="20">
        <v>47.486</v>
      </c>
      <c r="L259" s="20">
        <v>47.486</v>
      </c>
      <c r="M259" s="20">
        <v>349.151</v>
      </c>
      <c r="N259" s="20">
        <v>363.117</v>
      </c>
      <c r="O259" s="8">
        <f t="shared" si="73"/>
        <v>968.472</v>
      </c>
      <c r="P259" s="1"/>
    </row>
    <row r="260" spans="1:16" s="4" customFormat="1" ht="24" customHeight="1">
      <c r="A260" s="29" t="s">
        <v>78</v>
      </c>
      <c r="B260" s="11"/>
      <c r="C260" s="11"/>
      <c r="D260" s="11"/>
      <c r="E260" s="11"/>
      <c r="F260" s="11"/>
      <c r="G260" s="11"/>
      <c r="H260" s="11"/>
      <c r="I260" s="11"/>
      <c r="J260" s="30"/>
      <c r="K260" s="30"/>
      <c r="L260" s="30"/>
      <c r="M260" s="30"/>
      <c r="N260" s="30"/>
      <c r="P260" s="1"/>
    </row>
    <row r="261" spans="1:16" s="4" customFormat="1" ht="27.75" customHeight="1">
      <c r="A261" s="31" t="s">
        <v>163</v>
      </c>
      <c r="B261" s="11"/>
      <c r="C261" s="11"/>
      <c r="D261" s="11"/>
      <c r="E261" s="11"/>
      <c r="F261" s="11"/>
      <c r="G261" s="11"/>
      <c r="H261" s="11"/>
      <c r="I261" s="11"/>
      <c r="J261" s="32"/>
      <c r="K261" s="32"/>
      <c r="L261" s="32"/>
      <c r="M261" s="32"/>
      <c r="N261" s="49" t="s">
        <v>161</v>
      </c>
      <c r="P261" s="1"/>
    </row>
    <row r="263" ht="20.25">
      <c r="A263" s="15"/>
    </row>
  </sheetData>
  <sheetProtection/>
  <mergeCells count="156">
    <mergeCell ref="A136:A138"/>
    <mergeCell ref="B136:B138"/>
    <mergeCell ref="A161:A163"/>
    <mergeCell ref="B161:B163"/>
    <mergeCell ref="A158:A160"/>
    <mergeCell ref="B158:B160"/>
    <mergeCell ref="A145:A151"/>
    <mergeCell ref="B145:B151"/>
    <mergeCell ref="A155:A157"/>
    <mergeCell ref="B155:B157"/>
    <mergeCell ref="A164:A166"/>
    <mergeCell ref="B164:B166"/>
    <mergeCell ref="B176:B178"/>
    <mergeCell ref="A173:A175"/>
    <mergeCell ref="B173:B175"/>
    <mergeCell ref="A176:A178"/>
    <mergeCell ref="B167:B169"/>
    <mergeCell ref="A167:A169"/>
    <mergeCell ref="B213:B215"/>
    <mergeCell ref="A213:A215"/>
    <mergeCell ref="B185:B187"/>
    <mergeCell ref="A185:A187"/>
    <mergeCell ref="B216:B218"/>
    <mergeCell ref="A219:A221"/>
    <mergeCell ref="B219:B221"/>
    <mergeCell ref="A216:A218"/>
    <mergeCell ref="A170:A172"/>
    <mergeCell ref="B170:B172"/>
    <mergeCell ref="A188:A190"/>
    <mergeCell ref="B188:B190"/>
    <mergeCell ref="A182:A184"/>
    <mergeCell ref="B182:B184"/>
    <mergeCell ref="A179:A181"/>
    <mergeCell ref="B179:B181"/>
    <mergeCell ref="A8:N9"/>
    <mergeCell ref="J1:N1"/>
    <mergeCell ref="J2:N2"/>
    <mergeCell ref="J3:N3"/>
    <mergeCell ref="J4:N4"/>
    <mergeCell ref="J5:N5"/>
    <mergeCell ref="A257:A259"/>
    <mergeCell ref="B257:B259"/>
    <mergeCell ref="A241:A243"/>
    <mergeCell ref="A254:A256"/>
    <mergeCell ref="B254:B256"/>
    <mergeCell ref="B241:B243"/>
    <mergeCell ref="A244:A246"/>
    <mergeCell ref="B244:B246"/>
    <mergeCell ref="A247:A249"/>
    <mergeCell ref="B247:B249"/>
    <mergeCell ref="A206:A212"/>
    <mergeCell ref="B206:B212"/>
    <mergeCell ref="A200:A202"/>
    <mergeCell ref="B200:B202"/>
    <mergeCell ref="A203:A205"/>
    <mergeCell ref="B203:B205"/>
    <mergeCell ref="A197:A199"/>
    <mergeCell ref="B197:B199"/>
    <mergeCell ref="A191:A193"/>
    <mergeCell ref="B191:B193"/>
    <mergeCell ref="A194:A196"/>
    <mergeCell ref="B194:B196"/>
    <mergeCell ref="A152:A154"/>
    <mergeCell ref="B152:B154"/>
    <mergeCell ref="A121:A123"/>
    <mergeCell ref="B121:B123"/>
    <mergeCell ref="B142:B144"/>
    <mergeCell ref="A142:A144"/>
    <mergeCell ref="A139:A141"/>
    <mergeCell ref="B139:B141"/>
    <mergeCell ref="A130:A132"/>
    <mergeCell ref="B130:B132"/>
    <mergeCell ref="A133:A135"/>
    <mergeCell ref="B133:B135"/>
    <mergeCell ref="A115:A117"/>
    <mergeCell ref="B115:B117"/>
    <mergeCell ref="A118:A120"/>
    <mergeCell ref="B118:B120"/>
    <mergeCell ref="A124:A126"/>
    <mergeCell ref="B124:B126"/>
    <mergeCell ref="A127:A129"/>
    <mergeCell ref="B127:B129"/>
    <mergeCell ref="A108:A114"/>
    <mergeCell ref="B108:B114"/>
    <mergeCell ref="A102:A104"/>
    <mergeCell ref="B102:B104"/>
    <mergeCell ref="A105:A107"/>
    <mergeCell ref="B105:B107"/>
    <mergeCell ref="A96:A98"/>
    <mergeCell ref="B96:B98"/>
    <mergeCell ref="A99:A101"/>
    <mergeCell ref="B99:B101"/>
    <mergeCell ref="A78:A80"/>
    <mergeCell ref="B78:B80"/>
    <mergeCell ref="A93:A95"/>
    <mergeCell ref="B93:B95"/>
    <mergeCell ref="A90:A92"/>
    <mergeCell ref="B90:B92"/>
    <mergeCell ref="A72:A74"/>
    <mergeCell ref="B72:B74"/>
    <mergeCell ref="A87:A89"/>
    <mergeCell ref="B87:B89"/>
    <mergeCell ref="A75:A77"/>
    <mergeCell ref="B75:B77"/>
    <mergeCell ref="A84:A86"/>
    <mergeCell ref="B84:B86"/>
    <mergeCell ref="A81:A83"/>
    <mergeCell ref="B81:B83"/>
    <mergeCell ref="A60:A62"/>
    <mergeCell ref="B60:B62"/>
    <mergeCell ref="A63:A65"/>
    <mergeCell ref="B63:B65"/>
    <mergeCell ref="A69:A71"/>
    <mergeCell ref="B69:B71"/>
    <mergeCell ref="A66:A68"/>
    <mergeCell ref="B66:B68"/>
    <mergeCell ref="A42:A44"/>
    <mergeCell ref="B42:B44"/>
    <mergeCell ref="A54:A56"/>
    <mergeCell ref="B54:B56"/>
    <mergeCell ref="A33:A35"/>
    <mergeCell ref="B33:B35"/>
    <mergeCell ref="A57:A59"/>
    <mergeCell ref="B57:B59"/>
    <mergeCell ref="A48:A50"/>
    <mergeCell ref="B48:B50"/>
    <mergeCell ref="A45:A47"/>
    <mergeCell ref="B45:B47"/>
    <mergeCell ref="A51:A53"/>
    <mergeCell ref="B51:B53"/>
    <mergeCell ref="A27:A29"/>
    <mergeCell ref="B27:B29"/>
    <mergeCell ref="A30:A32"/>
    <mergeCell ref="B30:B32"/>
    <mergeCell ref="A36:A38"/>
    <mergeCell ref="B36:B38"/>
    <mergeCell ref="A39:A41"/>
    <mergeCell ref="B39:B41"/>
    <mergeCell ref="C11:C12"/>
    <mergeCell ref="D11:K11"/>
    <mergeCell ref="A20:A26"/>
    <mergeCell ref="B20:B26"/>
    <mergeCell ref="A11:A12"/>
    <mergeCell ref="B11:B12"/>
    <mergeCell ref="A13:A19"/>
    <mergeCell ref="B13:B19"/>
    <mergeCell ref="A238:A240"/>
    <mergeCell ref="B238:B240"/>
    <mergeCell ref="A222:A224"/>
    <mergeCell ref="B222:B224"/>
    <mergeCell ref="A232:A234"/>
    <mergeCell ref="B232:B234"/>
    <mergeCell ref="A229:A231"/>
    <mergeCell ref="B229:B231"/>
    <mergeCell ref="A235:A237"/>
    <mergeCell ref="B235:B237"/>
  </mergeCells>
  <printOptions/>
  <pageMargins left="0.7086614173228347" right="0.7874015748031497" top="0.7086614173228347" bottom="0.8267716535433072" header="0.3937007874015748" footer="0"/>
  <pageSetup firstPageNumber="51" useFirstPageNumber="1" fitToHeight="25" fitToWidth="25" horizontalDpi="600" verticalDpi="600" orientation="landscape" paperSize="9" scale="49" r:id="rId1"/>
  <headerFooter alignWithMargins="0">
    <oddHeader>&amp;C&amp;P</oddHeader>
  </headerFooter>
  <rowBreaks count="6" manualBreakCount="6">
    <brk id="35" max="14" man="1"/>
    <brk id="56" max="14" man="1"/>
    <brk id="160" max="14" man="1"/>
    <brk id="169" max="14" man="1"/>
    <brk id="184" max="14" man="1"/>
    <brk id="228" max="14" man="1"/>
  </rowBreaks>
  <colBreaks count="1" manualBreakCount="1">
    <brk id="14" max="2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pozdn_vn</dc:creator>
  <cp:keywords/>
  <dc:description/>
  <cp:lastModifiedBy>emelanova_va</cp:lastModifiedBy>
  <cp:lastPrinted>2020-12-17T13:38:04Z</cp:lastPrinted>
  <dcterms:created xsi:type="dcterms:W3CDTF">2013-02-20T13:44:07Z</dcterms:created>
  <dcterms:modified xsi:type="dcterms:W3CDTF">2020-12-17T13:38:11Z</dcterms:modified>
  <cp:category/>
  <cp:version/>
  <cp:contentType/>
  <cp:contentStatus/>
</cp:coreProperties>
</file>