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<sst xmlns="http://schemas.openxmlformats.org/spreadsheetml/2006/main" count="161" uniqueCount="124">
  <si>
    <t>до 1 января 2017 года</t>
  </si>
  <si>
    <t>№ п/п</t>
  </si>
  <si>
    <t>Наименование муниципального образования</t>
  </si>
  <si>
    <t>Всего</t>
  </si>
  <si>
    <t>кв.м</t>
  </si>
  <si>
    <t>Всего по программе переселения, в рамках которой предусмотрено финансирование за счет средств Фонда, в т.ч.:</t>
  </si>
  <si>
    <t>Всего по этапу 2019 года</t>
  </si>
  <si>
    <t>Итого по городу Курску</t>
  </si>
  <si>
    <t>Всего по этапу 2020 года</t>
  </si>
  <si>
    <t>Всего по этапу 2021 года</t>
  </si>
  <si>
    <t>Всего по этапу 2022 года</t>
  </si>
  <si>
    <t>Всего по этапу 2023 года</t>
  </si>
  <si>
    <t>Всего по этапу 2024 года</t>
  </si>
  <si>
    <t>Приложение № 6</t>
  </si>
  <si>
    <t>План мероприятий по переселению граждан из аварийного жилищного фонда, признанного таковым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</si>
  <si>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</si>
  <si>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</si>
  <si>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</si>
  <si>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</si>
  <si>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Дополнительные площади</t>
  </si>
  <si>
    <t>Дополнительные источники финансирования за счет средств местного бюджета</t>
  </si>
  <si>
    <t>Справочно: Расчетная сумма экономии бюджетных средств</t>
  </si>
  <si>
    <t>Справочно: Возмещение части стоимости жилых помещений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</si>
  <si>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</si>
  <si>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</si>
  <si>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</si>
  <si>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</si>
  <si>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</si>
  <si>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</si>
  <si>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</si>
  <si>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</si>
  <si>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</si>
  <si>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</si>
  <si>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</si>
  <si>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договору о развитии застроенной территории)</t>
  </si>
  <si>
    <t>чел.</t>
  </si>
  <si>
    <t>ед.</t>
  </si>
  <si>
    <t>руб.</t>
  </si>
  <si>
    <t>г Курск ул Димитрова д. 18</t>
  </si>
  <si>
    <t>г Курск ул Щемиловка д. 13</t>
  </si>
  <si>
    <t>г Курск ул Республиканнская д. 42Б</t>
  </si>
  <si>
    <t>г Курск ул Суворовская д. 57</t>
  </si>
  <si>
    <t>г Курск ул Володарского д. 47</t>
  </si>
  <si>
    <t>Итого по г. Курску с поддержкой Фонда</t>
  </si>
  <si>
    <t>г Курск пер 1-й Промышленный д. 3А</t>
  </si>
  <si>
    <t>г Курск пер 1-й Промышленный д. 3</t>
  </si>
  <si>
    <t>г Курск пер 2-й Промышленный д. 6</t>
  </si>
  <si>
    <t>г Курск ул Менделеева д. 5</t>
  </si>
  <si>
    <t>г Курск пер 2-й Промышленный д. 4А</t>
  </si>
  <si>
    <t>г Курск ул Менделеева д. 1/5</t>
  </si>
  <si>
    <t>г Курск пер 2-й Промышленный д. 4</t>
  </si>
  <si>
    <t>Всего по этапу 2019 года без финансовой поддержки Фонда</t>
  </si>
  <si>
    <t>с.Черницыно  Октябрьского района</t>
  </si>
  <si>
    <t>Итого по с.Черницыно  Октябрьского района</t>
  </si>
  <si>
    <t>г Курск ул. Красной Армии д. 14</t>
  </si>
  <si>
    <t>г Курск ул. Карла Маркса д. 77/5</t>
  </si>
  <si>
    <t>г Курск ул Володарского д. 43</t>
  </si>
  <si>
    <t>г. Обоянь, ул. 3-го Интернационала, 21</t>
  </si>
  <si>
    <t>г. Обоянь, ул. 3-го Интернационала, 21А</t>
  </si>
  <si>
    <t>г. Обоянь, ул. Шмидта, д.35</t>
  </si>
  <si>
    <t>г. Обоянь, ул.Ленина, д. 85</t>
  </si>
  <si>
    <t>Итого по г. Обоянь</t>
  </si>
  <si>
    <t>Курская область Пристенский район пос.Комсомольский ул.Центральная д.14</t>
  </si>
  <si>
    <t>Курская область Пристенский район пос.Комсомольский ул.Центральная д.38</t>
  </si>
  <si>
    <t>Итого по М.О. "Ярыгинский сельсовет" Пристенского района Курской области</t>
  </si>
  <si>
    <t>г Курск ул Чайковского д. 68</t>
  </si>
  <si>
    <t>г Курск ул. Парк Солянка д.1 а</t>
  </si>
  <si>
    <t>г Курск ул Ленина д. 77 а</t>
  </si>
  <si>
    <t>г Курск ул. Парк Солянка д.2 а</t>
  </si>
  <si>
    <t>г Курск ул Урицкого,18А1</t>
  </si>
  <si>
    <t>Курская область Пристенский район пос.Вихровский ул.Ватутина д.10</t>
  </si>
  <si>
    <t>Курская область Пристенский район пос.Вихровский ул.Ватутина д.29</t>
  </si>
  <si>
    <t>Курская область Пристенский район пос.Комсомольский ул.Центральная д.12</t>
  </si>
  <si>
    <t>Курская область Пристенский район пос.Комсомольский ул.Центральная д.36</t>
  </si>
  <si>
    <t>г. Обоянь, ул. Ленина, д. 125</t>
  </si>
  <si>
    <t>г. Щигры, ул. Комсомольская, д. 18</t>
  </si>
  <si>
    <t>г. Щигры, ул. Плеханова, д. 1</t>
  </si>
  <si>
    <t>Итого по городу Щигры</t>
  </si>
  <si>
    <t>рп. Солнцево, ул. Первомайская, д. 89</t>
  </si>
  <si>
    <t>Итого по рп Солнцево Солнцевского района</t>
  </si>
  <si>
    <t>г Курск ул. Карла Маркса д.77/1</t>
  </si>
  <si>
    <t>г Курск пер Южный д.16</t>
  </si>
  <si>
    <t>г Курск ул. Карла Маркса д.71/28</t>
  </si>
  <si>
    <t>пгт. Коренево, ул. Октябрьская, д. 44</t>
  </si>
  <si>
    <t>Итого пгт Коренево Кореневского района</t>
  </si>
  <si>
    <t>Курская обл. Дмитриевский район, п. Первоавгустовский, ул. Зеленая, д. 4</t>
  </si>
  <si>
    <t>412.6</t>
  </si>
  <si>
    <t>291.3</t>
  </si>
  <si>
    <t>121.3</t>
  </si>
  <si>
    <t>Итого по МО Первоавгустовский сельсовет</t>
  </si>
  <si>
    <t>г. Щигры, ул. Черняховского, д. 8</t>
  </si>
  <si>
    <t>г. Щигры, ул. Плеханова, д. 13</t>
  </si>
  <si>
    <t>г. Щигры, ул. Большевиков, д. 51</t>
  </si>
  <si>
    <t>г. Щигры, ул. Плеханова, д. 12</t>
  </si>
  <si>
    <t>г. Щигры, ул. Дзержинского, д. 2</t>
  </si>
  <si>
    <t>г. Обоянь, ул. 1 Мая, д. 9</t>
  </si>
  <si>
    <t>г. Обоянь, ул. 1 Мая, д. 20</t>
  </si>
  <si>
    <t>г. Обоянь, ул. 1 Мая, д. 60</t>
  </si>
  <si>
    <t>г. Обоянь, ул. 1 Мая, д. 62</t>
  </si>
  <si>
    <t>г Курск ул Димитрова д. 4 лит А1</t>
  </si>
  <si>
    <t>г Курск ул Белинского д. 48</t>
  </si>
  <si>
    <t>г Курск ул 2-я Агрегатная д. 41 лит. А3</t>
  </si>
  <si>
    <t>г Курск ул Белинского д. 26</t>
  </si>
  <si>
    <t>г Курск ул Семеновская д. 3, лит.А1</t>
  </si>
  <si>
    <t>пгт. Олымский, ул. Мира, д. 11</t>
  </si>
  <si>
    <t>пгт. Олымский, ул. Советская, д. 2</t>
  </si>
  <si>
    <t>Итого пгт Олымский Касторенского района</t>
  </si>
  <si>
    <t>г. Обоянь, ул. 8 Марта, д. 16</t>
  </si>
  <si>
    <t>г. Обоянь, ул. Жукова, д. 10</t>
  </si>
  <si>
    <t>п. Зеленая Роща, ул. Садовая, д. 1</t>
  </si>
  <si>
    <t>п. Зеленая Роща, ул. Центральная, д. 8</t>
  </si>
  <si>
    <t>Итого по пос.Зеленая Роща Щигровского района</t>
  </si>
  <si>
    <t>г. Льгов, ул. Заводская, д. 8</t>
  </si>
  <si>
    <t>Итого по г. Льгову</t>
  </si>
  <si>
    <t>г. Рыльск, ул. 3 Интернационала, д. 13</t>
  </si>
  <si>
    <t>г. Рыльск, ул. Комсомольская, д. 21</t>
  </si>
  <si>
    <t>Итого по г. Рыльску</t>
  </si>
  <si>
    <t>с. Верхний Любаж, ул. Ленина, д. 42</t>
  </si>
  <si>
    <t>Итого по с. Верхний Любаж Фатежского района</t>
  </si>
  <si>
    <t>г Курск ул Обоянская д. 20А</t>
  </si>
  <si>
    <t>г Курск ул Бойцов 9 дивизии д. 133/1</t>
  </si>
  <si>
    <t>г Курск ул Ватутина д. 21</t>
  </si>
  <si>
    <t>г. Обоянь, ул. Фрунзе, д. 6</t>
  </si>
  <si>
    <t>г. Обоянь, ул. Шмидта,д. 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</si>
</sst>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textRotation="90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textRotation="90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left" wrapText="1"/>
      <protection/>
    </xf>
    <xf numFmtId="4" fontId="2" fillId="33" borderId="10" xfId="33" applyNumberFormat="1" applyFont="1" applyFill="1" applyBorder="1" applyAlignment="1">
      <alignment vertical="top" wrapText="1"/>
      <protection/>
    </xf>
    <xf numFmtId="0" fontId="2" fillId="0" borderId="0" xfId="33" applyFo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wrapText="1"/>
      <protection/>
    </xf>
    <xf numFmtId="4" fontId="4" fillId="33" borderId="10" xfId="33" applyNumberFormat="1" applyFont="1" applyFill="1" applyBorder="1" applyAlignment="1">
      <alignment vertical="top" wrapText="1"/>
      <protection/>
    </xf>
    <xf numFmtId="4" fontId="4" fillId="33" borderId="10" xfId="33" applyNumberFormat="1" applyFont="1" applyFill="1" applyBorder="1" applyAlignment="1">
      <alignment vertical="top" wrapText="1"/>
      <protection/>
    </xf>
    <xf numFmtId="4" fontId="2" fillId="33" borderId="10" xfId="33" applyNumberFormat="1" applyFont="1" applyFill="1" applyBorder="1" applyAlignment="1">
      <alignment vertical="top" wrapText="1"/>
      <protection/>
    </xf>
    <xf numFmtId="0" fontId="2" fillId="0" borderId="0" xfId="33" applyFont="1">
      <alignment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4" fontId="2" fillId="33" borderId="11" xfId="33" applyNumberFormat="1" applyFont="1" applyFill="1" applyBorder="1" applyAlignment="1">
      <alignment vertical="top" wrapText="1"/>
      <protection/>
    </xf>
    <xf numFmtId="4" fontId="2" fillId="33" borderId="13" xfId="33" applyNumberFormat="1" applyFont="1" applyFill="1" applyBorder="1" applyAlignment="1">
      <alignment vertical="top" wrapText="1"/>
      <protection/>
    </xf>
    <xf numFmtId="4" fontId="2" fillId="33" borderId="14" xfId="33" applyNumberFormat="1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left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wrapText="1"/>
      <protection/>
    </xf>
    <xf numFmtId="0" fontId="4" fillId="33" borderId="10" xfId="33" applyFont="1" applyFill="1" applyBorder="1" applyAlignment="1">
      <alignment vertical="top" wrapText="1"/>
      <protection/>
    </xf>
    <xf numFmtId="4" fontId="4" fillId="33" borderId="11" xfId="33" applyNumberFormat="1" applyFont="1" applyFill="1" applyBorder="1" applyAlignment="1">
      <alignment vertical="top" wrapText="1"/>
      <protection/>
    </xf>
    <xf numFmtId="4" fontId="4" fillId="33" borderId="13" xfId="33" applyNumberFormat="1" applyFont="1" applyFill="1" applyBorder="1" applyAlignment="1">
      <alignment vertical="top" wrapText="1"/>
      <protection/>
    </xf>
    <xf numFmtId="4" fontId="4" fillId="33" borderId="14" xfId="33" applyNumberFormat="1" applyFont="1" applyFill="1" applyBorder="1" applyAlignment="1">
      <alignment vertical="top" wrapText="1"/>
      <protection/>
    </xf>
    <xf numFmtId="0" fontId="4" fillId="0" borderId="0" xfId="33" applyFont="1">
      <alignment/>
      <protection/>
    </xf>
    <xf numFmtId="0" fontId="2" fillId="33" borderId="10" xfId="33" applyFont="1" applyFill="1" applyBorder="1" applyAlignment="1">
      <alignment horizontal="left" wrapText="1"/>
      <protection/>
    </xf>
    <xf numFmtId="0" fontId="2" fillId="33" borderId="10" xfId="33" applyFont="1" applyFill="1" applyBorder="1" applyAlignment="1">
      <alignment vertical="top" wrapText="1"/>
      <protection/>
    </xf>
    <xf numFmtId="4" fontId="2" fillId="33" borderId="10" xfId="33" applyNumberFormat="1" applyFont="1" applyFill="1" applyBorder="1" applyAlignment="1">
      <alignment horizontal="right" vertical="top" wrapText="1"/>
      <protection/>
    </xf>
    <xf numFmtId="4" fontId="4" fillId="33" borderId="13" xfId="33" applyNumberFormat="1" applyFont="1" applyFill="1" applyBorder="1" applyAlignment="1">
      <alignment vertical="top" wrapText="1"/>
      <protection/>
    </xf>
    <xf numFmtId="4" fontId="4" fillId="33" borderId="14" xfId="33" applyNumberFormat="1" applyFont="1" applyFill="1" applyBorder="1" applyAlignment="1">
      <alignment vertical="top" wrapText="1"/>
      <protection/>
    </xf>
    <xf numFmtId="3" fontId="4" fillId="33" borderId="10" xfId="33" applyNumberFormat="1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left" wrapText="1"/>
      <protection/>
    </xf>
    <xf numFmtId="0" fontId="2" fillId="33" borderId="10" xfId="33" applyFont="1" applyFill="1" applyBorder="1" applyAlignment="1">
      <alignment vertical="top" wrapText="1"/>
      <protection/>
    </xf>
    <xf numFmtId="4" fontId="2" fillId="33" borderId="11" xfId="33" applyNumberFormat="1" applyFont="1" applyFill="1" applyBorder="1" applyAlignment="1">
      <alignment vertical="top" wrapText="1"/>
      <protection/>
    </xf>
    <xf numFmtId="4" fontId="2" fillId="33" borderId="13" xfId="33" applyNumberFormat="1" applyFont="1" applyFill="1" applyBorder="1" applyAlignment="1">
      <alignment vertical="top" wrapText="1"/>
      <protection/>
    </xf>
    <xf numFmtId="4" fontId="2" fillId="33" borderId="14" xfId="33" applyNumberFormat="1" applyFont="1" applyFill="1" applyBorder="1" applyAlignment="1">
      <alignment vertical="top" wrapText="1"/>
      <protection/>
    </xf>
    <xf numFmtId="0" fontId="4" fillId="33" borderId="10" xfId="33" applyFont="1" applyFill="1" applyBorder="1" applyAlignment="1">
      <alignment vertical="top" wrapText="1"/>
      <protection/>
    </xf>
    <xf numFmtId="4" fontId="4" fillId="33" borderId="11" xfId="33" applyNumberFormat="1" applyFont="1" applyFill="1" applyBorder="1" applyAlignment="1">
      <alignment vertical="top" wrapText="1"/>
      <protection/>
    </xf>
    <xf numFmtId="0" fontId="4" fillId="0" borderId="0" xfId="3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" fontId="2" fillId="33" borderId="11" xfId="0" applyNumberFormat="1" applyFont="1" applyFill="1" applyBorder="1" applyAlignment="1">
      <alignment vertical="top" wrapText="1"/>
    </xf>
    <xf numFmtId="4" fontId="2" fillId="33" borderId="13" xfId="0" applyNumberFormat="1" applyFont="1" applyFill="1" applyBorder="1" applyAlignment="1">
      <alignment vertical="top" wrapText="1"/>
    </xf>
    <xf numFmtId="4" fontId="2" fillId="33" borderId="14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3" fontId="4" fillId="33" borderId="10" xfId="33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2" fillId="0" borderId="10" xfId="3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33" applyFont="1" applyFill="1" applyBorder="1" applyAlignment="1">
      <alignment horizontal="left" wrapText="1"/>
      <protection/>
    </xf>
    <xf numFmtId="0" fontId="4" fillId="0" borderId="10" xfId="33" applyFont="1" applyFill="1" applyBorder="1" applyAlignment="1">
      <alignment horizontal="left" wrapText="1"/>
      <protection/>
    </xf>
    <xf numFmtId="0" fontId="2" fillId="0" borderId="0" xfId="33" applyFont="1" applyBorder="1" applyAlignment="1">
      <alignment horizontal="right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textRotation="90" wrapText="1"/>
      <protection/>
    </xf>
    <xf numFmtId="0" fontId="4" fillId="0" borderId="17" xfId="33" applyFont="1" applyBorder="1" applyAlignment="1">
      <alignment horizontal="center" vertical="center" textRotation="90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textRotation="90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8" xfId="33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abSelected="1" view="pageBreakPreview" zoomScale="75" zoomScaleSheetLayoutView="75" zoomScalePageLayoutView="0" workbookViewId="0" topLeftCell="A1">
      <selection activeCell="N29" sqref="N29"/>
    </sheetView>
  </sheetViews>
  <sheetFormatPr defaultColWidth="8.7109375" defaultRowHeight="12.75"/>
  <cols>
    <col min="1" max="1" width="5.57421875" style="1" customWidth="1"/>
    <col min="2" max="2" width="25.140625" style="1" customWidth="1"/>
    <col min="3" max="3" width="10.57421875" style="1" customWidth="1"/>
    <col min="4" max="6" width="8.7109375" style="1" customWidth="1"/>
    <col min="7" max="7" width="11.00390625" style="1" customWidth="1"/>
    <col min="8" max="9" width="10.421875" style="1" customWidth="1"/>
    <col min="10" max="10" width="15.8515625" style="1" customWidth="1"/>
    <col min="11" max="11" width="15.7109375" style="1" customWidth="1"/>
    <col min="12" max="12" width="15.8515625" style="1" customWidth="1"/>
    <col min="13" max="13" width="16.421875" style="1" customWidth="1"/>
    <col min="14" max="14" width="9.57421875" style="1" customWidth="1"/>
    <col min="15" max="15" width="16.140625" style="1" customWidth="1"/>
    <col min="16" max="16" width="16.28125" style="1" customWidth="1"/>
    <col min="17" max="17" width="13.8515625" style="1" customWidth="1"/>
    <col min="18" max="18" width="11.7109375" style="1" customWidth="1"/>
    <col min="19" max="19" width="13.8515625" style="1" customWidth="1"/>
    <col min="20" max="21" width="13.140625" style="1" customWidth="1"/>
    <col min="22" max="16384" width="8.7109375" style="1" customWidth="1"/>
  </cols>
  <sheetData>
    <row r="1" spans="17:21" ht="15.75" customHeight="1">
      <c r="Q1" s="80" t="s">
        <v>13</v>
      </c>
      <c r="R1" s="80"/>
      <c r="S1" s="80"/>
      <c r="T1" s="80"/>
      <c r="U1" s="80"/>
    </row>
    <row r="3" spans="1:21" s="2" customFormat="1" ht="18.75" customHeight="1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s="2" customFormat="1" ht="18.75" customHeight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6" spans="1:21" s="7" customFormat="1" ht="51.75" customHeight="1">
      <c r="A6" s="81" t="s">
        <v>1</v>
      </c>
      <c r="B6" s="81" t="s">
        <v>2</v>
      </c>
      <c r="C6" s="82" t="s">
        <v>15</v>
      </c>
      <c r="D6" s="81" t="s">
        <v>16</v>
      </c>
      <c r="E6" s="81"/>
      <c r="F6" s="81"/>
      <c r="G6" s="81" t="s">
        <v>17</v>
      </c>
      <c r="H6" s="81"/>
      <c r="I6" s="81"/>
      <c r="J6" s="85" t="s">
        <v>18</v>
      </c>
      <c r="K6" s="85"/>
      <c r="L6" s="85"/>
      <c r="M6" s="85"/>
      <c r="N6" s="88" t="s">
        <v>19</v>
      </c>
      <c r="O6" s="83" t="s">
        <v>20</v>
      </c>
      <c r="P6" s="84" t="s">
        <v>21</v>
      </c>
      <c r="Q6" s="84"/>
      <c r="R6" s="84"/>
      <c r="S6" s="81" t="s">
        <v>22</v>
      </c>
      <c r="T6" s="81"/>
      <c r="U6" s="81"/>
    </row>
    <row r="7" spans="1:21" s="7" customFormat="1" ht="15.75" customHeight="1">
      <c r="A7" s="81"/>
      <c r="B7" s="81"/>
      <c r="C7" s="82"/>
      <c r="D7" s="82" t="s">
        <v>3</v>
      </c>
      <c r="E7" s="81" t="s">
        <v>23</v>
      </c>
      <c r="F7" s="81"/>
      <c r="G7" s="82" t="s">
        <v>3</v>
      </c>
      <c r="H7" s="81" t="s">
        <v>23</v>
      </c>
      <c r="I7" s="81"/>
      <c r="J7" s="82" t="s">
        <v>24</v>
      </c>
      <c r="K7" s="85" t="s">
        <v>25</v>
      </c>
      <c r="L7" s="85"/>
      <c r="M7" s="85"/>
      <c r="N7" s="88"/>
      <c r="O7" s="83"/>
      <c r="P7" s="86" t="s">
        <v>24</v>
      </c>
      <c r="Q7" s="81" t="s">
        <v>25</v>
      </c>
      <c r="R7" s="81"/>
      <c r="S7" s="82" t="s">
        <v>24</v>
      </c>
      <c r="T7" s="81" t="s">
        <v>25</v>
      </c>
      <c r="U7" s="81"/>
    </row>
    <row r="8" spans="1:21" s="7" customFormat="1" ht="180.75" customHeight="1">
      <c r="A8" s="81"/>
      <c r="B8" s="81"/>
      <c r="C8" s="82"/>
      <c r="D8" s="82"/>
      <c r="E8" s="4" t="s">
        <v>26</v>
      </c>
      <c r="F8" s="4" t="s">
        <v>27</v>
      </c>
      <c r="G8" s="82"/>
      <c r="H8" s="4" t="s">
        <v>26</v>
      </c>
      <c r="I8" s="4" t="s">
        <v>27</v>
      </c>
      <c r="J8" s="82"/>
      <c r="K8" s="4" t="s">
        <v>28</v>
      </c>
      <c r="L8" s="4" t="s">
        <v>29</v>
      </c>
      <c r="M8" s="8" t="s">
        <v>30</v>
      </c>
      <c r="N8" s="88"/>
      <c r="O8" s="83"/>
      <c r="P8" s="86"/>
      <c r="Q8" s="4" t="s">
        <v>31</v>
      </c>
      <c r="R8" s="4" t="s">
        <v>32</v>
      </c>
      <c r="S8" s="82"/>
      <c r="T8" s="4" t="s">
        <v>33</v>
      </c>
      <c r="U8" s="4" t="s">
        <v>34</v>
      </c>
    </row>
    <row r="9" spans="1:21" s="7" customFormat="1" ht="15.75">
      <c r="A9" s="81"/>
      <c r="B9" s="81"/>
      <c r="C9" s="3" t="s">
        <v>35</v>
      </c>
      <c r="D9" s="3" t="s">
        <v>36</v>
      </c>
      <c r="E9" s="3" t="s">
        <v>36</v>
      </c>
      <c r="F9" s="3" t="s">
        <v>36</v>
      </c>
      <c r="G9" s="3" t="s">
        <v>4</v>
      </c>
      <c r="H9" s="3" t="s">
        <v>4</v>
      </c>
      <c r="I9" s="3" t="s">
        <v>4</v>
      </c>
      <c r="J9" s="3" t="s">
        <v>37</v>
      </c>
      <c r="K9" s="3" t="s">
        <v>37</v>
      </c>
      <c r="L9" s="3" t="s">
        <v>37</v>
      </c>
      <c r="M9" s="5" t="s">
        <v>37</v>
      </c>
      <c r="N9" s="9" t="s">
        <v>4</v>
      </c>
      <c r="O9" s="10" t="s">
        <v>37</v>
      </c>
      <c r="P9" s="6" t="s">
        <v>37</v>
      </c>
      <c r="Q9" s="3" t="s">
        <v>37</v>
      </c>
      <c r="R9" s="3" t="s">
        <v>37</v>
      </c>
      <c r="S9" s="3" t="s">
        <v>37</v>
      </c>
      <c r="T9" s="3" t="s">
        <v>37</v>
      </c>
      <c r="U9" s="3" t="s">
        <v>37</v>
      </c>
    </row>
    <row r="10" spans="1:21" s="7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5">
        <v>13</v>
      </c>
      <c r="N10" s="9">
        <v>14</v>
      </c>
      <c r="O10" s="10">
        <v>15</v>
      </c>
      <c r="P10" s="6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</row>
    <row r="11" spans="1:21" s="14" customFormat="1" ht="78.75">
      <c r="A11" s="11"/>
      <c r="B11" s="12" t="s">
        <v>5</v>
      </c>
      <c r="C11" s="13">
        <f aca="true" t="shared" si="0" ref="C11:R11">SUM(C12+C30+C43+C62+C82+C105)</f>
        <v>1283</v>
      </c>
      <c r="D11" s="13">
        <f t="shared" si="0"/>
        <v>649</v>
      </c>
      <c r="E11" s="13">
        <f t="shared" si="0"/>
        <v>381</v>
      </c>
      <c r="F11" s="13">
        <f t="shared" si="0"/>
        <v>268</v>
      </c>
      <c r="G11" s="13">
        <f t="shared" si="0"/>
        <v>17877.640000000003</v>
      </c>
      <c r="H11" s="13">
        <f t="shared" si="0"/>
        <v>11816.839999999998</v>
      </c>
      <c r="I11" s="13">
        <f t="shared" si="0"/>
        <v>7462.17</v>
      </c>
      <c r="J11" s="13">
        <f t="shared" si="0"/>
        <v>561786959.36</v>
      </c>
      <c r="K11" s="13">
        <f t="shared" si="0"/>
        <v>422299569.9</v>
      </c>
      <c r="L11" s="13">
        <f t="shared" si="0"/>
        <v>77091488.64</v>
      </c>
      <c r="M11" s="13">
        <f t="shared" si="0"/>
        <v>62395900.820000015</v>
      </c>
      <c r="N11" s="13">
        <f t="shared" si="0"/>
        <v>7100.59</v>
      </c>
      <c r="O11" s="13">
        <f t="shared" si="0"/>
        <v>220007908.48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>SUM(S12+S104)</f>
        <v>3121031.6799999997</v>
      </c>
      <c r="T11" s="13">
        <f>SUM(T12+T104)</f>
        <v>3121031.6799999997</v>
      </c>
      <c r="U11" s="13">
        <f>SUM(U12+U30+U43+U62+U82+U105)</f>
        <v>0</v>
      </c>
    </row>
    <row r="12" spans="1:21" s="20" customFormat="1" ht="31.5">
      <c r="A12" s="15">
        <v>13</v>
      </c>
      <c r="B12" s="16" t="s">
        <v>6</v>
      </c>
      <c r="C12" s="17">
        <v>552</v>
      </c>
      <c r="D12" s="17">
        <f aca="true" t="shared" si="1" ref="D12:P12">SUM(D27+D29)</f>
        <v>264</v>
      </c>
      <c r="E12" s="17">
        <f t="shared" si="1"/>
        <v>88</v>
      </c>
      <c r="F12" s="17">
        <f t="shared" si="1"/>
        <v>176</v>
      </c>
      <c r="G12" s="17">
        <f t="shared" si="1"/>
        <v>5499.17</v>
      </c>
      <c r="H12" s="17">
        <f t="shared" si="1"/>
        <v>2251.5</v>
      </c>
      <c r="I12" s="17">
        <f t="shared" si="1"/>
        <v>4649.04</v>
      </c>
      <c r="J12" s="17">
        <f t="shared" si="1"/>
        <v>172805918.07999998</v>
      </c>
      <c r="K12" s="17">
        <f t="shared" si="1"/>
        <v>41749000</v>
      </c>
      <c r="L12" s="17">
        <f t="shared" si="1"/>
        <v>69567545.60000001</v>
      </c>
      <c r="M12" s="17">
        <f t="shared" si="1"/>
        <v>61489372.48000001</v>
      </c>
      <c r="N12" s="17">
        <f t="shared" si="1"/>
        <v>3807.8399999999997</v>
      </c>
      <c r="O12" s="17">
        <f t="shared" si="1"/>
        <v>117598663.67999999</v>
      </c>
      <c r="P12" s="17">
        <f t="shared" si="1"/>
        <v>0</v>
      </c>
      <c r="Q12" s="13">
        <f aca="true" t="shared" si="2" ref="Q12:R15">SUM(Q13+Q31+Q44+Q63+Q83+Q106)</f>
        <v>0</v>
      </c>
      <c r="R12" s="13">
        <f t="shared" si="2"/>
        <v>0</v>
      </c>
      <c r="S12" s="18">
        <v>2058900.48</v>
      </c>
      <c r="T12" s="18">
        <v>2058900.48</v>
      </c>
      <c r="U12" s="19">
        <v>0</v>
      </c>
    </row>
    <row r="13" spans="1:21" s="20" customFormat="1" ht="31.5">
      <c r="A13" s="21">
        <v>1</v>
      </c>
      <c r="B13" s="22" t="s">
        <v>38</v>
      </c>
      <c r="C13" s="23">
        <v>16</v>
      </c>
      <c r="D13" s="24">
        <f>E13+F13</f>
        <v>8</v>
      </c>
      <c r="E13" s="24">
        <v>7</v>
      </c>
      <c r="F13" s="24">
        <v>1</v>
      </c>
      <c r="G13" s="25">
        <f>H13+I13</f>
        <v>223.60000000000002</v>
      </c>
      <c r="H13" s="25">
        <v>198.3</v>
      </c>
      <c r="I13" s="25">
        <v>25.3</v>
      </c>
      <c r="J13" s="26">
        <f>G13*31424</f>
        <v>7026406.4</v>
      </c>
      <c r="K13" s="19">
        <f>SUM(J13-L13-M13)</f>
        <v>6534148.800000001</v>
      </c>
      <c r="L13" s="19">
        <v>124686.25</v>
      </c>
      <c r="M13" s="27">
        <v>367571.35</v>
      </c>
      <c r="N13" s="28">
        <v>99.5</v>
      </c>
      <c r="O13" s="29">
        <f>N13*31424</f>
        <v>3126688</v>
      </c>
      <c r="P13" s="13">
        <f>SUM(P14+P32+P45+P64+P84+P107)</f>
        <v>0</v>
      </c>
      <c r="Q13" s="13">
        <f t="shared" si="2"/>
        <v>0</v>
      </c>
      <c r="R13" s="13">
        <f t="shared" si="2"/>
        <v>0</v>
      </c>
      <c r="S13" s="13">
        <f aca="true" t="shared" si="3" ref="S13:U15">SUM(S14+S32+S45+S64+S84+S107)</f>
        <v>0</v>
      </c>
      <c r="T13" s="13">
        <f t="shared" si="3"/>
        <v>0</v>
      </c>
      <c r="U13" s="13">
        <f t="shared" si="3"/>
        <v>0</v>
      </c>
    </row>
    <row r="14" spans="1:21" s="20" customFormat="1" ht="31.5">
      <c r="A14" s="21">
        <v>2</v>
      </c>
      <c r="B14" s="22" t="s">
        <v>39</v>
      </c>
      <c r="C14" s="23">
        <v>17</v>
      </c>
      <c r="D14" s="24">
        <f>E14+F14</f>
        <v>7</v>
      </c>
      <c r="E14" s="24">
        <v>0</v>
      </c>
      <c r="F14" s="24">
        <v>7</v>
      </c>
      <c r="G14" s="25">
        <f>H14+I14</f>
        <v>256.1</v>
      </c>
      <c r="H14" s="25">
        <v>0</v>
      </c>
      <c r="I14" s="25">
        <v>256.1</v>
      </c>
      <c r="J14" s="26">
        <f>G14*31424</f>
        <v>8047686.4</v>
      </c>
      <c r="K14" s="19">
        <f>SUM(J14-L14-M14)</f>
        <v>7535003.2</v>
      </c>
      <c r="L14" s="19">
        <v>144601.21</v>
      </c>
      <c r="M14" s="27">
        <v>368081.99</v>
      </c>
      <c r="N14" s="28">
        <v>69.8</v>
      </c>
      <c r="O14" s="29">
        <f>N14*31424</f>
        <v>2193395.1999999997</v>
      </c>
      <c r="P14" s="13">
        <f>SUM(P15+P33+P46+P65+P85+P108)</f>
        <v>0</v>
      </c>
      <c r="Q14" s="13">
        <f t="shared" si="2"/>
        <v>0</v>
      </c>
      <c r="R14" s="13">
        <f t="shared" si="2"/>
        <v>0</v>
      </c>
      <c r="S14" s="13">
        <f t="shared" si="3"/>
        <v>0</v>
      </c>
      <c r="T14" s="13">
        <f t="shared" si="3"/>
        <v>0</v>
      </c>
      <c r="U14" s="13">
        <f t="shared" si="3"/>
        <v>0</v>
      </c>
    </row>
    <row r="15" spans="1:21" s="20" customFormat="1" ht="47.25">
      <c r="A15" s="21">
        <v>3</v>
      </c>
      <c r="B15" s="30" t="s">
        <v>40</v>
      </c>
      <c r="C15" s="23">
        <v>38</v>
      </c>
      <c r="D15" s="24">
        <f>E15+F15</f>
        <v>15</v>
      </c>
      <c r="E15" s="24">
        <v>6</v>
      </c>
      <c r="F15" s="24">
        <v>9</v>
      </c>
      <c r="G15" s="25">
        <f>H15+I15</f>
        <v>462.09000000000003</v>
      </c>
      <c r="H15" s="25">
        <v>156.6</v>
      </c>
      <c r="I15" s="25">
        <v>305.49</v>
      </c>
      <c r="J15" s="26">
        <f>G15*31424</f>
        <v>14520716.16</v>
      </c>
      <c r="K15" s="19">
        <f>SUM(J15-L15-M15)</f>
        <v>13878717.559999999</v>
      </c>
      <c r="L15" s="19">
        <v>270825.3</v>
      </c>
      <c r="M15" s="27">
        <v>371173.3</v>
      </c>
      <c r="N15" s="28">
        <v>199.9</v>
      </c>
      <c r="O15" s="29">
        <f>N15*31424</f>
        <v>6281657.600000001</v>
      </c>
      <c r="P15" s="13">
        <f>SUM(P16+P34+P47+P66+P86+P109)</f>
        <v>0</v>
      </c>
      <c r="Q15" s="13">
        <f t="shared" si="2"/>
        <v>0</v>
      </c>
      <c r="R15" s="13">
        <f t="shared" si="2"/>
        <v>0</v>
      </c>
      <c r="S15" s="13">
        <f t="shared" si="3"/>
        <v>0</v>
      </c>
      <c r="T15" s="13">
        <f t="shared" si="3"/>
        <v>0</v>
      </c>
      <c r="U15" s="13">
        <f t="shared" si="3"/>
        <v>0</v>
      </c>
    </row>
    <row r="16" spans="1:21" s="20" customFormat="1" ht="31.5">
      <c r="A16" s="21">
        <v>4</v>
      </c>
      <c r="B16" s="30" t="s">
        <v>41</v>
      </c>
      <c r="C16" s="23">
        <v>39</v>
      </c>
      <c r="D16" s="24">
        <f>E16+F16</f>
        <v>15</v>
      </c>
      <c r="E16" s="24">
        <v>7</v>
      </c>
      <c r="F16" s="24">
        <v>8</v>
      </c>
      <c r="G16" s="25">
        <f>H16+I16</f>
        <v>459.58</v>
      </c>
      <c r="H16" s="25">
        <v>224.7</v>
      </c>
      <c r="I16" s="25">
        <v>234.88</v>
      </c>
      <c r="J16" s="26">
        <f>G16*31424</f>
        <v>14441841.92</v>
      </c>
      <c r="K16" s="19">
        <v>13801130.44</v>
      </c>
      <c r="L16" s="19">
        <v>269287.24</v>
      </c>
      <c r="M16" s="27">
        <v>371424.24</v>
      </c>
      <c r="N16" s="28">
        <v>292.02</v>
      </c>
      <c r="O16" s="29">
        <f>N16*31424</f>
        <v>9176436.479999999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s="51" customFormat="1" ht="31.5">
      <c r="A17" s="15"/>
      <c r="B17" s="79" t="s">
        <v>43</v>
      </c>
      <c r="C17" s="61">
        <f>SUM(C16+C15+C14+C13)</f>
        <v>110</v>
      </c>
      <c r="D17" s="61">
        <f aca="true" t="shared" si="4" ref="D17:O17">SUM(D16+D15+D14+D13)</f>
        <v>45</v>
      </c>
      <c r="E17" s="61">
        <f t="shared" si="4"/>
        <v>20</v>
      </c>
      <c r="F17" s="61">
        <f t="shared" si="4"/>
        <v>25</v>
      </c>
      <c r="G17" s="61">
        <f t="shared" si="4"/>
        <v>1401.37</v>
      </c>
      <c r="H17" s="61">
        <f t="shared" si="4"/>
        <v>579.5999999999999</v>
      </c>
      <c r="I17" s="61">
        <f t="shared" si="4"/>
        <v>821.77</v>
      </c>
      <c r="J17" s="62">
        <f t="shared" si="4"/>
        <v>44036650.879999995</v>
      </c>
      <c r="K17" s="62">
        <f t="shared" si="4"/>
        <v>41749000</v>
      </c>
      <c r="L17" s="62">
        <f t="shared" si="4"/>
        <v>809400</v>
      </c>
      <c r="M17" s="62">
        <f t="shared" si="4"/>
        <v>1478250.88</v>
      </c>
      <c r="N17" s="62">
        <f t="shared" si="4"/>
        <v>661.2199999999999</v>
      </c>
      <c r="O17" s="62">
        <f t="shared" si="4"/>
        <v>20778177.279999997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</row>
    <row r="18" spans="1:21" s="20" customFormat="1" ht="31.5">
      <c r="A18" s="21">
        <v>5</v>
      </c>
      <c r="B18" s="30" t="s">
        <v>42</v>
      </c>
      <c r="C18" s="23">
        <v>16</v>
      </c>
      <c r="D18" s="24">
        <f>E18+F18</f>
        <v>10</v>
      </c>
      <c r="E18" s="24">
        <v>4</v>
      </c>
      <c r="F18" s="24">
        <v>6</v>
      </c>
      <c r="G18" s="25">
        <f>H18+I18</f>
        <v>271.6</v>
      </c>
      <c r="H18" s="25">
        <v>120.4</v>
      </c>
      <c r="I18" s="25">
        <v>151.2</v>
      </c>
      <c r="J18" s="26">
        <f>G18*31424</f>
        <v>8534758.4</v>
      </c>
      <c r="K18" s="19">
        <v>0</v>
      </c>
      <c r="L18" s="19">
        <v>4267379.2</v>
      </c>
      <c r="M18" s="19">
        <v>4267379.2</v>
      </c>
      <c r="N18" s="28">
        <v>137.1</v>
      </c>
      <c r="O18" s="29">
        <f>N18*31424</f>
        <v>4308230.399999999</v>
      </c>
      <c r="P18" s="13">
        <f aca="true" t="shared" si="5" ref="P18:U18">SUM(P21+P38+P51+P70+P90+P113)</f>
        <v>0</v>
      </c>
      <c r="Q18" s="13">
        <f t="shared" si="5"/>
        <v>0</v>
      </c>
      <c r="R18" s="13">
        <f t="shared" si="5"/>
        <v>0</v>
      </c>
      <c r="S18" s="13">
        <f t="shared" si="5"/>
        <v>0</v>
      </c>
      <c r="T18" s="13">
        <f t="shared" si="5"/>
        <v>0</v>
      </c>
      <c r="U18" s="13">
        <f t="shared" si="5"/>
        <v>0</v>
      </c>
    </row>
    <row r="19" spans="1:21" s="20" customFormat="1" ht="31.5">
      <c r="A19" s="21">
        <v>6</v>
      </c>
      <c r="B19" s="30" t="s">
        <v>44</v>
      </c>
      <c r="C19" s="23">
        <v>60</v>
      </c>
      <c r="D19" s="24">
        <f aca="true" t="shared" si="6" ref="D19:D25">E19+F19</f>
        <v>23</v>
      </c>
      <c r="E19" s="24">
        <v>10</v>
      </c>
      <c r="F19" s="24">
        <v>13</v>
      </c>
      <c r="G19" s="25">
        <v>566.2</v>
      </c>
      <c r="H19" s="25">
        <v>234.1</v>
      </c>
      <c r="I19" s="25">
        <v>332.1</v>
      </c>
      <c r="J19" s="26">
        <f aca="true" t="shared" si="7" ref="J19:J25">G19*31424</f>
        <v>17792268.8</v>
      </c>
      <c r="K19" s="19">
        <v>0</v>
      </c>
      <c r="L19" s="19">
        <v>8896134.4</v>
      </c>
      <c r="M19" s="19">
        <v>8896134.4</v>
      </c>
      <c r="N19" s="28">
        <v>402.7</v>
      </c>
      <c r="O19" s="29">
        <f aca="true" t="shared" si="8" ref="O19:O25">N19*31424</f>
        <v>12654444.799999999</v>
      </c>
      <c r="P19" s="13">
        <f aca="true" t="shared" si="9" ref="P19:U24">SUM(P20+P37+P50+P69+P89+P112)</f>
        <v>0</v>
      </c>
      <c r="Q19" s="13">
        <f t="shared" si="9"/>
        <v>0</v>
      </c>
      <c r="R19" s="13">
        <f t="shared" si="9"/>
        <v>0</v>
      </c>
      <c r="S19" s="13">
        <f t="shared" si="9"/>
        <v>0</v>
      </c>
      <c r="T19" s="13">
        <f t="shared" si="9"/>
        <v>0</v>
      </c>
      <c r="U19" s="13">
        <f t="shared" si="9"/>
        <v>0</v>
      </c>
    </row>
    <row r="20" spans="1:21" s="20" customFormat="1" ht="31.5">
      <c r="A20" s="21">
        <v>7</v>
      </c>
      <c r="B20" s="30" t="s">
        <v>45</v>
      </c>
      <c r="C20" s="23">
        <v>59</v>
      </c>
      <c r="D20" s="24">
        <f t="shared" si="6"/>
        <v>21</v>
      </c>
      <c r="E20" s="24">
        <v>6</v>
      </c>
      <c r="F20" s="24">
        <v>15</v>
      </c>
      <c r="G20" s="25">
        <f aca="true" t="shared" si="10" ref="G20:G25">H20+I20</f>
        <v>469.59999999999997</v>
      </c>
      <c r="H20" s="25">
        <v>120.2</v>
      </c>
      <c r="I20" s="25">
        <v>349.4</v>
      </c>
      <c r="J20" s="26">
        <f t="shared" si="7"/>
        <v>14756710.399999999</v>
      </c>
      <c r="K20" s="19">
        <v>0</v>
      </c>
      <c r="L20" s="19">
        <v>7378355.2</v>
      </c>
      <c r="M20" s="27">
        <v>7378355.2</v>
      </c>
      <c r="N20" s="28">
        <v>371.4</v>
      </c>
      <c r="O20" s="29">
        <f t="shared" si="8"/>
        <v>11670873.6</v>
      </c>
      <c r="P20" s="13">
        <f t="shared" si="9"/>
        <v>0</v>
      </c>
      <c r="Q20" s="13">
        <f t="shared" si="9"/>
        <v>0</v>
      </c>
      <c r="R20" s="13">
        <f t="shared" si="9"/>
        <v>0</v>
      </c>
      <c r="S20" s="13">
        <f t="shared" si="9"/>
        <v>0</v>
      </c>
      <c r="T20" s="13">
        <f t="shared" si="9"/>
        <v>0</v>
      </c>
      <c r="U20" s="13">
        <f t="shared" si="9"/>
        <v>0</v>
      </c>
    </row>
    <row r="21" spans="1:21" s="20" customFormat="1" ht="31.5">
      <c r="A21" s="21">
        <v>8</v>
      </c>
      <c r="B21" s="30" t="s">
        <v>46</v>
      </c>
      <c r="C21" s="23">
        <v>52</v>
      </c>
      <c r="D21" s="24">
        <f t="shared" si="6"/>
        <v>24</v>
      </c>
      <c r="E21" s="24">
        <v>7</v>
      </c>
      <c r="F21" s="24">
        <v>17</v>
      </c>
      <c r="G21" s="25">
        <f t="shared" si="10"/>
        <v>505.09999999999997</v>
      </c>
      <c r="H21" s="25">
        <v>168.7</v>
      </c>
      <c r="I21" s="25">
        <v>336.4</v>
      </c>
      <c r="J21" s="26">
        <f t="shared" si="7"/>
        <v>15872262.399999999</v>
      </c>
      <c r="K21" s="19">
        <v>0</v>
      </c>
      <c r="L21" s="19">
        <v>7936131.2</v>
      </c>
      <c r="M21" s="19">
        <v>7936131.2</v>
      </c>
      <c r="N21" s="28">
        <v>467.1</v>
      </c>
      <c r="O21" s="29">
        <f t="shared" si="8"/>
        <v>14678150.4</v>
      </c>
      <c r="P21" s="13">
        <f t="shared" si="9"/>
        <v>0</v>
      </c>
      <c r="Q21" s="13">
        <f t="shared" si="9"/>
        <v>0</v>
      </c>
      <c r="R21" s="13">
        <f t="shared" si="9"/>
        <v>0</v>
      </c>
      <c r="S21" s="13">
        <f t="shared" si="9"/>
        <v>0</v>
      </c>
      <c r="T21" s="13">
        <f t="shared" si="9"/>
        <v>0</v>
      </c>
      <c r="U21" s="13">
        <f t="shared" si="9"/>
        <v>0</v>
      </c>
    </row>
    <row r="22" spans="1:21" s="20" customFormat="1" ht="31.5">
      <c r="A22" s="21">
        <v>9</v>
      </c>
      <c r="B22" s="30" t="s">
        <v>47</v>
      </c>
      <c r="C22" s="23">
        <v>56</v>
      </c>
      <c r="D22" s="24">
        <f t="shared" si="6"/>
        <v>21</v>
      </c>
      <c r="E22" s="24">
        <v>3</v>
      </c>
      <c r="F22" s="24">
        <v>18</v>
      </c>
      <c r="G22" s="25">
        <f t="shared" si="10"/>
        <v>516.5</v>
      </c>
      <c r="H22" s="25">
        <v>68.1</v>
      </c>
      <c r="I22" s="25">
        <v>448.4</v>
      </c>
      <c r="J22" s="26">
        <f t="shared" si="7"/>
        <v>16230496</v>
      </c>
      <c r="K22" s="19">
        <v>0</v>
      </c>
      <c r="L22" s="19">
        <v>8115248</v>
      </c>
      <c r="M22" s="19">
        <v>8115248</v>
      </c>
      <c r="N22" s="28">
        <v>376.1</v>
      </c>
      <c r="O22" s="29">
        <f t="shared" si="8"/>
        <v>11818566.4</v>
      </c>
      <c r="P22" s="13">
        <f t="shared" si="9"/>
        <v>0</v>
      </c>
      <c r="Q22" s="13">
        <f t="shared" si="9"/>
        <v>0</v>
      </c>
      <c r="R22" s="13">
        <f t="shared" si="9"/>
        <v>0</v>
      </c>
      <c r="S22" s="13">
        <f t="shared" si="9"/>
        <v>0</v>
      </c>
      <c r="T22" s="13">
        <f t="shared" si="9"/>
        <v>0</v>
      </c>
      <c r="U22" s="13">
        <f t="shared" si="9"/>
        <v>0</v>
      </c>
    </row>
    <row r="23" spans="1:21" s="20" customFormat="1" ht="31.5">
      <c r="A23" s="21">
        <v>10</v>
      </c>
      <c r="B23" s="30" t="s">
        <v>48</v>
      </c>
      <c r="C23" s="23">
        <v>63</v>
      </c>
      <c r="D23" s="24">
        <f t="shared" si="6"/>
        <v>22</v>
      </c>
      <c r="E23" s="24">
        <v>7</v>
      </c>
      <c r="F23" s="24">
        <v>15</v>
      </c>
      <c r="G23" s="25">
        <f t="shared" si="10"/>
        <v>494</v>
      </c>
      <c r="H23" s="25">
        <v>163.6</v>
      </c>
      <c r="I23" s="25">
        <v>330.4</v>
      </c>
      <c r="J23" s="26">
        <f t="shared" si="7"/>
        <v>15523456</v>
      </c>
      <c r="K23" s="19">
        <v>0</v>
      </c>
      <c r="L23" s="19">
        <v>7761728</v>
      </c>
      <c r="M23" s="19">
        <v>7761728</v>
      </c>
      <c r="N23" s="28">
        <v>465.7</v>
      </c>
      <c r="O23" s="29">
        <f t="shared" si="8"/>
        <v>14634156.799999999</v>
      </c>
      <c r="P23" s="13">
        <f t="shared" si="9"/>
        <v>0</v>
      </c>
      <c r="Q23" s="13">
        <f t="shared" si="9"/>
        <v>0</v>
      </c>
      <c r="R23" s="13">
        <f t="shared" si="9"/>
        <v>0</v>
      </c>
      <c r="S23" s="13">
        <f t="shared" si="9"/>
        <v>0</v>
      </c>
      <c r="T23" s="13">
        <f t="shared" si="9"/>
        <v>0</v>
      </c>
      <c r="U23" s="13">
        <f t="shared" si="9"/>
        <v>0</v>
      </c>
    </row>
    <row r="24" spans="1:21" s="20" customFormat="1" ht="31.5">
      <c r="A24" s="21">
        <v>11</v>
      </c>
      <c r="B24" s="30" t="s">
        <v>49</v>
      </c>
      <c r="C24" s="23">
        <v>56</v>
      </c>
      <c r="D24" s="24">
        <f t="shared" si="6"/>
        <v>22</v>
      </c>
      <c r="E24" s="24">
        <v>3</v>
      </c>
      <c r="F24" s="24">
        <v>19</v>
      </c>
      <c r="G24" s="25">
        <f t="shared" si="10"/>
        <v>462</v>
      </c>
      <c r="H24" s="25">
        <v>73.8</v>
      </c>
      <c r="I24" s="25">
        <v>388.2</v>
      </c>
      <c r="J24" s="26">
        <f t="shared" si="7"/>
        <v>14517888</v>
      </c>
      <c r="K24" s="19">
        <v>0</v>
      </c>
      <c r="L24" s="19">
        <v>7258944</v>
      </c>
      <c r="M24" s="19">
        <v>7258944</v>
      </c>
      <c r="N24" s="28">
        <v>417</v>
      </c>
      <c r="O24" s="29">
        <f t="shared" si="8"/>
        <v>13103808</v>
      </c>
      <c r="P24" s="13">
        <f t="shared" si="9"/>
        <v>0</v>
      </c>
      <c r="Q24" s="13">
        <f t="shared" si="9"/>
        <v>0</v>
      </c>
      <c r="R24" s="13">
        <f t="shared" si="9"/>
        <v>0</v>
      </c>
      <c r="S24" s="13">
        <f t="shared" si="9"/>
        <v>0</v>
      </c>
      <c r="T24" s="13">
        <f t="shared" si="9"/>
        <v>0</v>
      </c>
      <c r="U24" s="13">
        <f t="shared" si="9"/>
        <v>0</v>
      </c>
    </row>
    <row r="25" spans="1:21" s="20" customFormat="1" ht="31.5">
      <c r="A25" s="21">
        <v>12</v>
      </c>
      <c r="B25" s="30" t="s">
        <v>50</v>
      </c>
      <c r="C25" s="23">
        <v>57</v>
      </c>
      <c r="D25" s="24">
        <f t="shared" si="6"/>
        <v>23</v>
      </c>
      <c r="E25" s="24">
        <v>8</v>
      </c>
      <c r="F25" s="24">
        <v>15</v>
      </c>
      <c r="G25" s="25">
        <f t="shared" si="10"/>
        <v>463.79999999999995</v>
      </c>
      <c r="H25" s="25">
        <v>143.4</v>
      </c>
      <c r="I25" s="25">
        <v>320.4</v>
      </c>
      <c r="J25" s="25">
        <f t="shared" si="7"/>
        <v>14574451.2</v>
      </c>
      <c r="K25" s="19">
        <v>0</v>
      </c>
      <c r="L25" s="19">
        <v>7287225.6</v>
      </c>
      <c r="M25" s="19">
        <v>7287225.6</v>
      </c>
      <c r="N25" s="28">
        <v>444</v>
      </c>
      <c r="O25" s="29">
        <f t="shared" si="8"/>
        <v>13952256</v>
      </c>
      <c r="P25" s="13">
        <f aca="true" t="shared" si="11" ref="P25:U25">SUM(P27+P43+P56+P75+P95+P118)</f>
        <v>0</v>
      </c>
      <c r="Q25" s="13">
        <f t="shared" si="11"/>
        <v>0</v>
      </c>
      <c r="R25" s="13">
        <f t="shared" si="11"/>
        <v>0</v>
      </c>
      <c r="S25" s="13">
        <f t="shared" si="11"/>
        <v>0</v>
      </c>
      <c r="T25" s="13">
        <f t="shared" si="11"/>
        <v>0</v>
      </c>
      <c r="U25" s="13">
        <f t="shared" si="11"/>
        <v>0</v>
      </c>
    </row>
    <row r="26" spans="1:21" s="20" customFormat="1" ht="47.25">
      <c r="A26" s="21"/>
      <c r="B26" s="79" t="s">
        <v>51</v>
      </c>
      <c r="C26" s="61">
        <f>SUM(C25+C24+C23+C22+C21+C20+C19+C18)</f>
        <v>419</v>
      </c>
      <c r="D26" s="61">
        <f aca="true" t="shared" si="12" ref="D26:O26">SUM(D25+D24+D23+D22+D21+D20+D19+D18)</f>
        <v>166</v>
      </c>
      <c r="E26" s="61">
        <f t="shared" si="12"/>
        <v>48</v>
      </c>
      <c r="F26" s="61">
        <f t="shared" si="12"/>
        <v>118</v>
      </c>
      <c r="G26" s="62">
        <f t="shared" si="12"/>
        <v>3748.7999999999997</v>
      </c>
      <c r="H26" s="62">
        <f t="shared" si="12"/>
        <v>1092.3</v>
      </c>
      <c r="I26" s="62">
        <f t="shared" si="12"/>
        <v>2656.5</v>
      </c>
      <c r="J26" s="62">
        <f t="shared" si="12"/>
        <v>117802291.2</v>
      </c>
      <c r="K26" s="62">
        <f t="shared" si="12"/>
        <v>0</v>
      </c>
      <c r="L26" s="62">
        <f t="shared" si="12"/>
        <v>58901145.60000001</v>
      </c>
      <c r="M26" s="62">
        <f t="shared" si="12"/>
        <v>58901145.60000001</v>
      </c>
      <c r="N26" s="62">
        <f t="shared" si="12"/>
        <v>3081.1</v>
      </c>
      <c r="O26" s="62">
        <f t="shared" si="12"/>
        <v>96820486.39999999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1:21" s="37" customFormat="1" ht="31.5">
      <c r="A27" s="31"/>
      <c r="B27" s="32" t="s">
        <v>7</v>
      </c>
      <c r="C27" s="33">
        <f>SUM(C26+C17)</f>
        <v>529</v>
      </c>
      <c r="D27" s="33">
        <f>SUM(D13:D25)</f>
        <v>256</v>
      </c>
      <c r="E27" s="33">
        <f>SUM(E13:E25)</f>
        <v>88</v>
      </c>
      <c r="F27" s="33">
        <f>SUM(F13:F25)</f>
        <v>168</v>
      </c>
      <c r="G27" s="17">
        <v>5150.17</v>
      </c>
      <c r="H27" s="17">
        <f>SUM(H13:H25)</f>
        <v>2251.5</v>
      </c>
      <c r="I27" s="17">
        <f>SUM(I13:I25)</f>
        <v>4300.04</v>
      </c>
      <c r="J27" s="17">
        <f>SUM(J26+J17)</f>
        <v>161838942.07999998</v>
      </c>
      <c r="K27" s="17">
        <v>41749000</v>
      </c>
      <c r="L27" s="17">
        <f>SUM(L26+L17)</f>
        <v>59710545.60000001</v>
      </c>
      <c r="M27" s="17">
        <f>SUM(M26+M17)</f>
        <v>60379396.48000001</v>
      </c>
      <c r="N27" s="35">
        <f>SUM(N26+N17)</f>
        <v>3742.3199999999997</v>
      </c>
      <c r="O27" s="35">
        <f>SUM(O26+O17)</f>
        <v>117598663.67999999</v>
      </c>
      <c r="P27" s="13">
        <f aca="true" t="shared" si="13" ref="P27:P58">SUM(P28+P44+P57+P76+P96+P119)</f>
        <v>0</v>
      </c>
      <c r="Q27" s="13">
        <f aca="true" t="shared" si="14" ref="Q27:Q58">SUM(Q28+Q44+Q57+Q76+Q96+Q119)</f>
        <v>0</v>
      </c>
      <c r="R27" s="13">
        <f aca="true" t="shared" si="15" ref="R27:R58">SUM(R28+R44+R57+R76+R96+R119)</f>
        <v>0</v>
      </c>
      <c r="S27" s="17">
        <v>0</v>
      </c>
      <c r="T27" s="17">
        <v>0</v>
      </c>
      <c r="U27" s="17">
        <v>0</v>
      </c>
    </row>
    <row r="28" spans="1:21" s="20" customFormat="1" ht="31.5">
      <c r="A28" s="21">
        <v>13</v>
      </c>
      <c r="B28" s="38" t="s">
        <v>52</v>
      </c>
      <c r="C28" s="39">
        <v>23</v>
      </c>
      <c r="D28" s="39">
        <v>8</v>
      </c>
      <c r="E28" s="39">
        <v>0</v>
      </c>
      <c r="F28" s="39">
        <v>8</v>
      </c>
      <c r="G28" s="40">
        <v>349</v>
      </c>
      <c r="H28" s="19">
        <v>0</v>
      </c>
      <c r="I28" s="19">
        <v>349</v>
      </c>
      <c r="J28" s="19">
        <v>10966976</v>
      </c>
      <c r="K28" s="19">
        <v>0</v>
      </c>
      <c r="L28" s="19">
        <v>9857000</v>
      </c>
      <c r="M28" s="27">
        <v>1109976</v>
      </c>
      <c r="N28" s="28">
        <v>65.52</v>
      </c>
      <c r="O28" s="29">
        <v>0</v>
      </c>
      <c r="P28" s="13">
        <f t="shared" si="13"/>
        <v>0</v>
      </c>
      <c r="Q28" s="13">
        <f t="shared" si="14"/>
        <v>0</v>
      </c>
      <c r="R28" s="13">
        <f t="shared" si="15"/>
        <v>0</v>
      </c>
      <c r="S28" s="19">
        <v>2058900.48</v>
      </c>
      <c r="T28" s="19">
        <v>2058900.48</v>
      </c>
      <c r="U28" s="19">
        <v>0</v>
      </c>
    </row>
    <row r="29" spans="1:21" s="20" customFormat="1" ht="31.5">
      <c r="A29" s="21"/>
      <c r="B29" s="32" t="s">
        <v>53</v>
      </c>
      <c r="C29" s="33">
        <v>23</v>
      </c>
      <c r="D29" s="33">
        <v>8</v>
      </c>
      <c r="E29" s="33">
        <v>0</v>
      </c>
      <c r="F29" s="33">
        <v>8</v>
      </c>
      <c r="G29" s="17">
        <v>349</v>
      </c>
      <c r="H29" s="17">
        <v>0</v>
      </c>
      <c r="I29" s="17">
        <v>349</v>
      </c>
      <c r="J29" s="17">
        <v>10966976</v>
      </c>
      <c r="K29" s="17">
        <v>0</v>
      </c>
      <c r="L29" s="17">
        <v>9857000</v>
      </c>
      <c r="M29" s="34">
        <v>1109976</v>
      </c>
      <c r="N29" s="41">
        <v>65.52</v>
      </c>
      <c r="O29" s="42">
        <v>0</v>
      </c>
      <c r="P29" s="13">
        <f t="shared" si="13"/>
        <v>0</v>
      </c>
      <c r="Q29" s="13">
        <f t="shared" si="14"/>
        <v>0</v>
      </c>
      <c r="R29" s="13">
        <f t="shared" si="15"/>
        <v>0</v>
      </c>
      <c r="S29" s="18">
        <v>2058900.48</v>
      </c>
      <c r="T29" s="18">
        <v>2058900.48</v>
      </c>
      <c r="U29" s="19">
        <v>0</v>
      </c>
    </row>
    <row r="30" spans="1:21" s="14" customFormat="1" ht="31.5">
      <c r="A30" s="15">
        <v>9</v>
      </c>
      <c r="B30" s="16" t="s">
        <v>8</v>
      </c>
      <c r="C30" s="43">
        <f aca="true" t="shared" si="16" ref="C30:O30">SUM(C34+C39+C42)</f>
        <v>87</v>
      </c>
      <c r="D30" s="43">
        <f t="shared" si="16"/>
        <v>44</v>
      </c>
      <c r="E30" s="43">
        <f t="shared" si="16"/>
        <v>38</v>
      </c>
      <c r="F30" s="43">
        <f t="shared" si="16"/>
        <v>6</v>
      </c>
      <c r="G30" s="18">
        <f t="shared" si="16"/>
        <v>1553.89</v>
      </c>
      <c r="H30" s="18">
        <f t="shared" si="16"/>
        <v>1253.6899999999998</v>
      </c>
      <c r="I30" s="18">
        <f t="shared" si="16"/>
        <v>300.2</v>
      </c>
      <c r="J30" s="18">
        <f t="shared" si="16"/>
        <v>48829439.36</v>
      </c>
      <c r="K30" s="18">
        <f t="shared" si="16"/>
        <v>47645999.99999999</v>
      </c>
      <c r="L30" s="18">
        <f t="shared" si="16"/>
        <v>952174.07</v>
      </c>
      <c r="M30" s="18">
        <f t="shared" si="16"/>
        <v>231265.29</v>
      </c>
      <c r="N30" s="18">
        <f t="shared" si="16"/>
        <v>453.65999999999997</v>
      </c>
      <c r="O30" s="18">
        <f t="shared" si="16"/>
        <v>14255811.84</v>
      </c>
      <c r="P30" s="13">
        <f t="shared" si="13"/>
        <v>0</v>
      </c>
      <c r="Q30" s="13">
        <f t="shared" si="14"/>
        <v>0</v>
      </c>
      <c r="R30" s="13">
        <f t="shared" si="15"/>
        <v>0</v>
      </c>
      <c r="S30" s="13">
        <f aca="true" t="shared" si="17" ref="S30:U33">SUM(S31+S47+S60+S79+S99+S122)</f>
        <v>0</v>
      </c>
      <c r="T30" s="13">
        <f t="shared" si="17"/>
        <v>0</v>
      </c>
      <c r="U30" s="13">
        <f t="shared" si="17"/>
        <v>0</v>
      </c>
    </row>
    <row r="31" spans="1:21" s="14" customFormat="1" ht="31.5">
      <c r="A31" s="11">
        <v>1</v>
      </c>
      <c r="B31" s="44" t="s">
        <v>54</v>
      </c>
      <c r="C31" s="45">
        <v>13</v>
      </c>
      <c r="D31" s="45">
        <f>E31+F31</f>
        <v>6</v>
      </c>
      <c r="E31" s="45">
        <v>5</v>
      </c>
      <c r="F31" s="45">
        <v>1</v>
      </c>
      <c r="G31" s="13">
        <f>H31+I31</f>
        <v>244.6</v>
      </c>
      <c r="H31" s="13">
        <v>217.9</v>
      </c>
      <c r="I31" s="13">
        <v>26.7</v>
      </c>
      <c r="J31" s="13">
        <f>G31*31424</f>
        <v>7686310.399999999</v>
      </c>
      <c r="K31" s="13">
        <f>SUM(J31-L31-M31)</f>
        <v>7477654.619999999</v>
      </c>
      <c r="L31" s="13">
        <v>149883.05</v>
      </c>
      <c r="M31" s="46">
        <v>58772.73</v>
      </c>
      <c r="N31" s="47">
        <v>107</v>
      </c>
      <c r="O31" s="48">
        <f>N31*31424</f>
        <v>3362368</v>
      </c>
      <c r="P31" s="13">
        <f t="shared" si="13"/>
        <v>0</v>
      </c>
      <c r="Q31" s="13">
        <f t="shared" si="14"/>
        <v>0</v>
      </c>
      <c r="R31" s="13">
        <f t="shared" si="15"/>
        <v>0</v>
      </c>
      <c r="S31" s="13">
        <f t="shared" si="17"/>
        <v>0</v>
      </c>
      <c r="T31" s="13">
        <f t="shared" si="17"/>
        <v>0</v>
      </c>
      <c r="U31" s="13">
        <f t="shared" si="17"/>
        <v>0</v>
      </c>
    </row>
    <row r="32" spans="1:21" s="14" customFormat="1" ht="31.5">
      <c r="A32" s="11">
        <v>2</v>
      </c>
      <c r="B32" s="44" t="s">
        <v>55</v>
      </c>
      <c r="C32" s="45">
        <v>34</v>
      </c>
      <c r="D32" s="45">
        <f>E32+F32</f>
        <v>13</v>
      </c>
      <c r="E32" s="45">
        <v>8</v>
      </c>
      <c r="F32" s="45">
        <v>5</v>
      </c>
      <c r="G32" s="13">
        <f>H32+I32</f>
        <v>624.2</v>
      </c>
      <c r="H32" s="13">
        <v>350.7</v>
      </c>
      <c r="I32" s="13">
        <v>273.5</v>
      </c>
      <c r="J32" s="13">
        <f>G32*31424</f>
        <v>19614860.8</v>
      </c>
      <c r="K32" s="13">
        <f>SUM(J32-L32-M32)</f>
        <v>19082387.55</v>
      </c>
      <c r="L32" s="13">
        <v>382489.79</v>
      </c>
      <c r="M32" s="46">
        <v>149983.46</v>
      </c>
      <c r="N32" s="47">
        <v>195.16</v>
      </c>
      <c r="O32" s="48">
        <f>N32*31424</f>
        <v>6132707.84</v>
      </c>
      <c r="P32" s="13">
        <f t="shared" si="13"/>
        <v>0</v>
      </c>
      <c r="Q32" s="13">
        <f t="shared" si="14"/>
        <v>0</v>
      </c>
      <c r="R32" s="13">
        <f t="shared" si="15"/>
        <v>0</v>
      </c>
      <c r="S32" s="13">
        <f t="shared" si="17"/>
        <v>0</v>
      </c>
      <c r="T32" s="13">
        <f t="shared" si="17"/>
        <v>0</v>
      </c>
      <c r="U32" s="13">
        <f t="shared" si="17"/>
        <v>0</v>
      </c>
    </row>
    <row r="33" spans="1:21" s="14" customFormat="1" ht="31.5">
      <c r="A33" s="11">
        <v>3</v>
      </c>
      <c r="B33" s="44" t="s">
        <v>56</v>
      </c>
      <c r="C33" s="45">
        <v>6</v>
      </c>
      <c r="D33" s="45">
        <f>E33+F33</f>
        <v>5</v>
      </c>
      <c r="E33" s="45">
        <v>5</v>
      </c>
      <c r="F33" s="45">
        <v>0</v>
      </c>
      <c r="G33" s="13">
        <v>52.3</v>
      </c>
      <c r="H33" s="13">
        <v>52.3</v>
      </c>
      <c r="I33" s="13">
        <v>0</v>
      </c>
      <c r="J33" s="13">
        <f>G33*31424</f>
        <v>1643475.2</v>
      </c>
      <c r="K33" s="13">
        <f>SUM(J33-L33-M33)</f>
        <v>1598860.73</v>
      </c>
      <c r="L33" s="13">
        <v>32047.77</v>
      </c>
      <c r="M33" s="46">
        <v>12566.7</v>
      </c>
      <c r="N33" s="47">
        <v>107.7</v>
      </c>
      <c r="O33" s="48">
        <f>N33*31424</f>
        <v>3384364.8000000003</v>
      </c>
      <c r="P33" s="13">
        <f t="shared" si="13"/>
        <v>0</v>
      </c>
      <c r="Q33" s="13">
        <f t="shared" si="14"/>
        <v>0</v>
      </c>
      <c r="R33" s="13">
        <f t="shared" si="15"/>
        <v>0</v>
      </c>
      <c r="S33" s="13">
        <f t="shared" si="17"/>
        <v>0</v>
      </c>
      <c r="T33" s="13">
        <f t="shared" si="17"/>
        <v>0</v>
      </c>
      <c r="U33" s="13">
        <f t="shared" si="17"/>
        <v>0</v>
      </c>
    </row>
    <row r="34" spans="1:21" s="51" customFormat="1" ht="31.5">
      <c r="A34" s="15"/>
      <c r="B34" s="16" t="s">
        <v>7</v>
      </c>
      <c r="C34" s="49">
        <f aca="true" t="shared" si="18" ref="C34:J34">SUM(C31:C33)</f>
        <v>53</v>
      </c>
      <c r="D34" s="49">
        <f t="shared" si="18"/>
        <v>24</v>
      </c>
      <c r="E34" s="49">
        <f t="shared" si="18"/>
        <v>18</v>
      </c>
      <c r="F34" s="49">
        <f t="shared" si="18"/>
        <v>6</v>
      </c>
      <c r="G34" s="18">
        <f t="shared" si="18"/>
        <v>921.1</v>
      </c>
      <c r="H34" s="18">
        <f t="shared" si="18"/>
        <v>620.9</v>
      </c>
      <c r="I34" s="18">
        <f t="shared" si="18"/>
        <v>300.2</v>
      </c>
      <c r="J34" s="18">
        <f t="shared" si="18"/>
        <v>28944646.4</v>
      </c>
      <c r="K34" s="18">
        <v>28158902.9</v>
      </c>
      <c r="L34" s="18">
        <v>564420.61</v>
      </c>
      <c r="M34" s="50">
        <v>221322.89</v>
      </c>
      <c r="N34" s="41">
        <f>SUM(N31:N33)</f>
        <v>409.85999999999996</v>
      </c>
      <c r="O34" s="42">
        <f>SUM(O31:O33)</f>
        <v>12879440.64</v>
      </c>
      <c r="P34" s="13">
        <f t="shared" si="13"/>
        <v>0</v>
      </c>
      <c r="Q34" s="13">
        <f t="shared" si="14"/>
        <v>0</v>
      </c>
      <c r="R34" s="13">
        <f t="shared" si="15"/>
        <v>0</v>
      </c>
      <c r="S34" s="26">
        <v>0</v>
      </c>
      <c r="T34" s="26">
        <v>0</v>
      </c>
      <c r="U34" s="13">
        <f aca="true" t="shared" si="19" ref="U34:U40">SUM(U35+U51+U64+U83+U103+U126)</f>
        <v>0</v>
      </c>
    </row>
    <row r="35" spans="1:21" s="57" customFormat="1" ht="31.5">
      <c r="A35" s="52">
        <v>4</v>
      </c>
      <c r="B35" s="53" t="s">
        <v>57</v>
      </c>
      <c r="C35" s="23">
        <v>12</v>
      </c>
      <c r="D35" s="23">
        <v>7</v>
      </c>
      <c r="E35" s="23">
        <v>7</v>
      </c>
      <c r="F35" s="23">
        <v>0</v>
      </c>
      <c r="G35" s="26">
        <v>174.2</v>
      </c>
      <c r="H35" s="26">
        <v>174.2</v>
      </c>
      <c r="I35" s="26">
        <v>0</v>
      </c>
      <c r="J35" s="26">
        <f>G35*31424</f>
        <v>5474060.8</v>
      </c>
      <c r="K35" s="26">
        <f>SUM(J35-L35-M35)</f>
        <v>5364579.579999999</v>
      </c>
      <c r="L35" s="26">
        <v>106744.19</v>
      </c>
      <c r="M35" s="54">
        <v>2737.03</v>
      </c>
      <c r="N35" s="55">
        <v>31.3</v>
      </c>
      <c r="O35" s="56">
        <f>N35*31424</f>
        <v>983571.2000000001</v>
      </c>
      <c r="P35" s="13">
        <f t="shared" si="13"/>
        <v>0</v>
      </c>
      <c r="Q35" s="13">
        <f t="shared" si="14"/>
        <v>0</v>
      </c>
      <c r="R35" s="13">
        <f t="shared" si="15"/>
        <v>0</v>
      </c>
      <c r="S35" s="26">
        <v>0</v>
      </c>
      <c r="T35" s="26">
        <v>0</v>
      </c>
      <c r="U35" s="13">
        <f t="shared" si="19"/>
        <v>0</v>
      </c>
    </row>
    <row r="36" spans="1:21" s="57" customFormat="1" ht="31.5">
      <c r="A36" s="52">
        <v>5</v>
      </c>
      <c r="B36" s="53" t="s">
        <v>58</v>
      </c>
      <c r="C36" s="23">
        <v>4</v>
      </c>
      <c r="D36" s="23">
        <v>4</v>
      </c>
      <c r="E36" s="23">
        <v>4</v>
      </c>
      <c r="F36" s="23">
        <v>0</v>
      </c>
      <c r="G36" s="26">
        <v>91.3</v>
      </c>
      <c r="H36" s="26">
        <v>91.3</v>
      </c>
      <c r="I36" s="26">
        <v>0</v>
      </c>
      <c r="J36" s="26">
        <f>G36*31424</f>
        <v>2869011.1999999997</v>
      </c>
      <c r="K36" s="26">
        <f>SUM(J36-L36-M36)</f>
        <v>2811630.9699999997</v>
      </c>
      <c r="L36" s="26">
        <v>55945.72</v>
      </c>
      <c r="M36" s="54">
        <v>1434.51</v>
      </c>
      <c r="N36" s="55">
        <v>8.6</v>
      </c>
      <c r="O36" s="56">
        <v>270246.4</v>
      </c>
      <c r="P36" s="13">
        <f t="shared" si="13"/>
        <v>0</v>
      </c>
      <c r="Q36" s="13">
        <f t="shared" si="14"/>
        <v>0</v>
      </c>
      <c r="R36" s="13">
        <f t="shared" si="15"/>
        <v>0</v>
      </c>
      <c r="S36" s="26">
        <v>0</v>
      </c>
      <c r="T36" s="26">
        <v>0</v>
      </c>
      <c r="U36" s="13">
        <f t="shared" si="19"/>
        <v>0</v>
      </c>
    </row>
    <row r="37" spans="1:21" s="57" customFormat="1" ht="31.5">
      <c r="A37" s="52">
        <v>6</v>
      </c>
      <c r="B37" s="53" t="s">
        <v>59</v>
      </c>
      <c r="C37" s="23">
        <v>10</v>
      </c>
      <c r="D37" s="23">
        <v>2</v>
      </c>
      <c r="E37" s="23">
        <v>2</v>
      </c>
      <c r="F37" s="23">
        <v>0</v>
      </c>
      <c r="G37" s="26">
        <v>93.5</v>
      </c>
      <c r="H37" s="26">
        <v>93.5</v>
      </c>
      <c r="I37" s="26">
        <v>0</v>
      </c>
      <c r="J37" s="26">
        <f>G37*31424</f>
        <v>2938144</v>
      </c>
      <c r="K37" s="26">
        <f>SUM(J37-L37-M37)</f>
        <v>2879381.12</v>
      </c>
      <c r="L37" s="26">
        <v>57293.81</v>
      </c>
      <c r="M37" s="54">
        <v>1469.07</v>
      </c>
      <c r="N37" s="55">
        <v>3.9</v>
      </c>
      <c r="O37" s="56">
        <f>N37*31424</f>
        <v>122553.59999999999</v>
      </c>
      <c r="P37" s="13">
        <f t="shared" si="13"/>
        <v>0</v>
      </c>
      <c r="Q37" s="13">
        <f t="shared" si="14"/>
        <v>0</v>
      </c>
      <c r="R37" s="13">
        <f t="shared" si="15"/>
        <v>0</v>
      </c>
      <c r="S37" s="26">
        <v>0</v>
      </c>
      <c r="T37" s="26">
        <v>0</v>
      </c>
      <c r="U37" s="13">
        <f t="shared" si="19"/>
        <v>0</v>
      </c>
    </row>
    <row r="38" spans="1:21" s="57" customFormat="1" ht="31.5">
      <c r="A38" s="52">
        <v>7</v>
      </c>
      <c r="B38" s="53" t="s">
        <v>60</v>
      </c>
      <c r="C38" s="23">
        <v>3</v>
      </c>
      <c r="D38" s="23">
        <v>3</v>
      </c>
      <c r="E38" s="23">
        <v>3</v>
      </c>
      <c r="F38" s="23">
        <v>0</v>
      </c>
      <c r="G38" s="26">
        <v>125.49</v>
      </c>
      <c r="H38" s="26">
        <v>125.49</v>
      </c>
      <c r="I38" s="26">
        <v>0</v>
      </c>
      <c r="J38" s="26">
        <f>G38*31424</f>
        <v>3943397.76</v>
      </c>
      <c r="K38" s="26">
        <f>SUM(J38-L38-M38)</f>
        <v>3864529.8099999996</v>
      </c>
      <c r="L38" s="26">
        <v>76896.25</v>
      </c>
      <c r="M38" s="54">
        <v>1971.7</v>
      </c>
      <c r="N38" s="55">
        <v>0</v>
      </c>
      <c r="O38" s="56">
        <v>0</v>
      </c>
      <c r="P38" s="13">
        <f t="shared" si="13"/>
        <v>0</v>
      </c>
      <c r="Q38" s="13">
        <f t="shared" si="14"/>
        <v>0</v>
      </c>
      <c r="R38" s="13">
        <f t="shared" si="15"/>
        <v>0</v>
      </c>
      <c r="S38" s="26">
        <v>0</v>
      </c>
      <c r="T38" s="26">
        <v>0</v>
      </c>
      <c r="U38" s="13">
        <f t="shared" si="19"/>
        <v>0</v>
      </c>
    </row>
    <row r="39" spans="1:21" s="20" customFormat="1" ht="15.75">
      <c r="A39" s="21"/>
      <c r="B39" s="32" t="s">
        <v>61</v>
      </c>
      <c r="C39" s="58">
        <f aca="true" t="shared" si="20" ref="C39:J39">SUM(C35:C38)</f>
        <v>29</v>
      </c>
      <c r="D39" s="58">
        <f t="shared" si="20"/>
        <v>16</v>
      </c>
      <c r="E39" s="58">
        <f t="shared" si="20"/>
        <v>16</v>
      </c>
      <c r="F39" s="58">
        <f t="shared" si="20"/>
        <v>0</v>
      </c>
      <c r="G39" s="17">
        <f t="shared" si="20"/>
        <v>484.49</v>
      </c>
      <c r="H39" s="17">
        <f t="shared" si="20"/>
        <v>484.49</v>
      </c>
      <c r="I39" s="17">
        <f t="shared" si="20"/>
        <v>0</v>
      </c>
      <c r="J39" s="17">
        <f t="shared" si="20"/>
        <v>15224613.76</v>
      </c>
      <c r="K39" s="17">
        <v>14920121.48</v>
      </c>
      <c r="L39" s="17">
        <v>296879.97</v>
      </c>
      <c r="M39" s="17">
        <v>7612.31</v>
      </c>
      <c r="N39" s="17">
        <f>SUM(N35:N38)</f>
        <v>43.8</v>
      </c>
      <c r="O39" s="17">
        <f>SUM(O35:O38)</f>
        <v>1376371.2000000002</v>
      </c>
      <c r="P39" s="13">
        <f t="shared" si="13"/>
        <v>0</v>
      </c>
      <c r="Q39" s="13">
        <f t="shared" si="14"/>
        <v>0</v>
      </c>
      <c r="R39" s="13">
        <f t="shared" si="15"/>
        <v>0</v>
      </c>
      <c r="S39" s="26">
        <v>0</v>
      </c>
      <c r="T39" s="26">
        <v>0</v>
      </c>
      <c r="U39" s="13">
        <f t="shared" si="19"/>
        <v>0</v>
      </c>
    </row>
    <row r="40" spans="1:21" s="57" customFormat="1" ht="63">
      <c r="A40" s="52">
        <v>8</v>
      </c>
      <c r="B40" s="53" t="s">
        <v>62</v>
      </c>
      <c r="C40" s="23">
        <v>2</v>
      </c>
      <c r="D40" s="23">
        <v>2</v>
      </c>
      <c r="E40" s="23">
        <v>4</v>
      </c>
      <c r="F40" s="23">
        <v>0</v>
      </c>
      <c r="G40" s="26">
        <v>85.6</v>
      </c>
      <c r="H40" s="26">
        <v>85.6</v>
      </c>
      <c r="I40" s="26">
        <v>0</v>
      </c>
      <c r="J40" s="26">
        <f>G40*31424</f>
        <v>2689894.4</v>
      </c>
      <c r="K40" s="26">
        <v>2636096.51</v>
      </c>
      <c r="L40" s="26">
        <v>52452.94</v>
      </c>
      <c r="M40" s="54">
        <f>SUM(J40-K40-L40)</f>
        <v>1344.950000000128</v>
      </c>
      <c r="N40" s="55">
        <v>0</v>
      </c>
      <c r="O40" s="56">
        <v>0</v>
      </c>
      <c r="P40" s="13">
        <f t="shared" si="13"/>
        <v>0</v>
      </c>
      <c r="Q40" s="13">
        <f t="shared" si="14"/>
        <v>0</v>
      </c>
      <c r="R40" s="13">
        <f t="shared" si="15"/>
        <v>0</v>
      </c>
      <c r="S40" s="26">
        <v>0</v>
      </c>
      <c r="T40" s="26">
        <v>0</v>
      </c>
      <c r="U40" s="13">
        <f t="shared" si="19"/>
        <v>0</v>
      </c>
    </row>
    <row r="41" spans="1:21" s="57" customFormat="1" ht="63">
      <c r="A41" s="52">
        <v>9</v>
      </c>
      <c r="B41" s="53" t="s">
        <v>63</v>
      </c>
      <c r="C41" s="23">
        <v>3</v>
      </c>
      <c r="D41" s="23">
        <v>2</v>
      </c>
      <c r="E41" s="23">
        <v>0</v>
      </c>
      <c r="F41" s="23">
        <v>0</v>
      </c>
      <c r="G41" s="26">
        <v>62.7</v>
      </c>
      <c r="H41" s="26">
        <v>62.7</v>
      </c>
      <c r="I41" s="26">
        <v>0</v>
      </c>
      <c r="J41" s="26">
        <f>G41*31424</f>
        <v>1970284.8</v>
      </c>
      <c r="K41" s="26">
        <v>1930879.11</v>
      </c>
      <c r="L41" s="26">
        <v>38420.55</v>
      </c>
      <c r="M41" s="54">
        <f>SUM(J41-K41-L41)</f>
        <v>985.1399999999412</v>
      </c>
      <c r="N41" s="55">
        <v>0</v>
      </c>
      <c r="O41" s="56">
        <v>0</v>
      </c>
      <c r="P41" s="13">
        <f t="shared" si="13"/>
        <v>0</v>
      </c>
      <c r="Q41" s="13">
        <f t="shared" si="14"/>
        <v>0</v>
      </c>
      <c r="R41" s="13">
        <f t="shared" si="15"/>
        <v>0</v>
      </c>
      <c r="S41" s="26">
        <v>0</v>
      </c>
      <c r="T41" s="26">
        <v>0</v>
      </c>
      <c r="U41" s="26">
        <v>0</v>
      </c>
    </row>
    <row r="42" spans="1:21" s="66" customFormat="1" ht="78.75">
      <c r="A42" s="59"/>
      <c r="B42" s="60" t="s">
        <v>64</v>
      </c>
      <c r="C42" s="61">
        <v>5</v>
      </c>
      <c r="D42" s="61">
        <v>4</v>
      </c>
      <c r="E42" s="61">
        <v>4</v>
      </c>
      <c r="F42" s="61">
        <v>0</v>
      </c>
      <c r="G42" s="62">
        <v>148.3</v>
      </c>
      <c r="H42" s="62">
        <v>148.3</v>
      </c>
      <c r="I42" s="62">
        <v>0</v>
      </c>
      <c r="J42" s="62">
        <v>4660179.2</v>
      </c>
      <c r="K42" s="62">
        <v>4566975.62</v>
      </c>
      <c r="L42" s="62">
        <v>90873.49</v>
      </c>
      <c r="M42" s="63">
        <v>2330.09</v>
      </c>
      <c r="N42" s="64">
        <v>0</v>
      </c>
      <c r="O42" s="65">
        <v>0</v>
      </c>
      <c r="P42" s="13">
        <f t="shared" si="13"/>
        <v>0</v>
      </c>
      <c r="Q42" s="13">
        <f t="shared" si="14"/>
        <v>0</v>
      </c>
      <c r="R42" s="13">
        <f t="shared" si="15"/>
        <v>0</v>
      </c>
      <c r="S42" s="26">
        <v>0</v>
      </c>
      <c r="T42" s="26">
        <v>0</v>
      </c>
      <c r="U42" s="26">
        <v>0</v>
      </c>
    </row>
    <row r="43" spans="1:21" s="51" customFormat="1" ht="31.5">
      <c r="A43" s="15">
        <v>13</v>
      </c>
      <c r="B43" s="16" t="s">
        <v>9</v>
      </c>
      <c r="C43" s="43">
        <f aca="true" t="shared" si="21" ref="C43:O43">SUM(C49+C54+C56+C59+C61)</f>
        <v>131</v>
      </c>
      <c r="D43" s="43">
        <f t="shared" si="21"/>
        <v>55</v>
      </c>
      <c r="E43" s="43">
        <f t="shared" si="21"/>
        <v>30</v>
      </c>
      <c r="F43" s="43">
        <f t="shared" si="21"/>
        <v>25</v>
      </c>
      <c r="G43" s="18">
        <f t="shared" si="21"/>
        <v>1725</v>
      </c>
      <c r="H43" s="18">
        <f t="shared" si="21"/>
        <v>957.5</v>
      </c>
      <c r="I43" s="18">
        <f t="shared" si="21"/>
        <v>767.4999999999999</v>
      </c>
      <c r="J43" s="18">
        <f t="shared" si="21"/>
        <v>54206400.00000001</v>
      </c>
      <c r="K43" s="18">
        <f t="shared" si="21"/>
        <v>53122272.010000005</v>
      </c>
      <c r="L43" s="18">
        <f t="shared" si="21"/>
        <v>1057024.79</v>
      </c>
      <c r="M43" s="18">
        <f t="shared" si="21"/>
        <v>27103.2</v>
      </c>
      <c r="N43" s="18">
        <f t="shared" si="21"/>
        <v>384.18999999999994</v>
      </c>
      <c r="O43" s="18">
        <f t="shared" si="21"/>
        <v>12072786.559999999</v>
      </c>
      <c r="P43" s="13">
        <f t="shared" si="13"/>
        <v>0</v>
      </c>
      <c r="Q43" s="13">
        <f t="shared" si="14"/>
        <v>0</v>
      </c>
      <c r="R43" s="13">
        <f t="shared" si="15"/>
        <v>0</v>
      </c>
      <c r="S43" s="26">
        <v>0</v>
      </c>
      <c r="T43" s="26">
        <v>0</v>
      </c>
      <c r="U43" s="26">
        <v>0</v>
      </c>
    </row>
    <row r="44" spans="1:21" s="14" customFormat="1" ht="31.5">
      <c r="A44" s="11">
        <v>1</v>
      </c>
      <c r="B44" s="44" t="s">
        <v>65</v>
      </c>
      <c r="C44" s="45">
        <v>7</v>
      </c>
      <c r="D44" s="45">
        <f>E44+F44</f>
        <v>3</v>
      </c>
      <c r="E44" s="45">
        <v>2</v>
      </c>
      <c r="F44" s="45">
        <v>1</v>
      </c>
      <c r="G44" s="13">
        <f>H44+I44</f>
        <v>81.7</v>
      </c>
      <c r="H44" s="13">
        <v>54.2</v>
      </c>
      <c r="I44" s="13">
        <v>27.5</v>
      </c>
      <c r="J44" s="13">
        <f>G44*31424</f>
        <v>2567340.8000000003</v>
      </c>
      <c r="K44" s="13">
        <f>SUM(J44-L44-M44)</f>
        <v>2515993.9800000004</v>
      </c>
      <c r="L44" s="13">
        <v>50063.15</v>
      </c>
      <c r="M44" s="46">
        <v>1283.67</v>
      </c>
      <c r="N44" s="47">
        <v>30.5</v>
      </c>
      <c r="O44" s="48">
        <f>N44*31424</f>
        <v>958432</v>
      </c>
      <c r="P44" s="13">
        <f t="shared" si="13"/>
        <v>0</v>
      </c>
      <c r="Q44" s="13">
        <f t="shared" si="14"/>
        <v>0</v>
      </c>
      <c r="R44" s="13">
        <f t="shared" si="15"/>
        <v>0</v>
      </c>
      <c r="S44" s="26">
        <v>0</v>
      </c>
      <c r="T44" s="26">
        <v>0</v>
      </c>
      <c r="U44" s="26">
        <v>0</v>
      </c>
    </row>
    <row r="45" spans="1:21" s="14" customFormat="1" ht="31.5">
      <c r="A45" s="11">
        <v>2</v>
      </c>
      <c r="B45" s="44" t="s">
        <v>66</v>
      </c>
      <c r="C45" s="45">
        <v>28</v>
      </c>
      <c r="D45" s="45">
        <v>8</v>
      </c>
      <c r="E45" s="45">
        <v>1</v>
      </c>
      <c r="F45" s="45">
        <v>7</v>
      </c>
      <c r="G45" s="13">
        <v>204.9</v>
      </c>
      <c r="H45" s="13">
        <v>25.2</v>
      </c>
      <c r="I45" s="13">
        <v>179.7</v>
      </c>
      <c r="J45" s="13">
        <f>G45*31424</f>
        <v>6438777.600000001</v>
      </c>
      <c r="K45" s="13">
        <f>SUM(J45-L45-M45)</f>
        <v>6310002.050000001</v>
      </c>
      <c r="L45" s="13">
        <v>125556.16</v>
      </c>
      <c r="M45" s="46">
        <v>3219.39</v>
      </c>
      <c r="N45" s="47">
        <v>50.8</v>
      </c>
      <c r="O45" s="48">
        <f>N45*31424</f>
        <v>1596339.2</v>
      </c>
      <c r="P45" s="13">
        <f t="shared" si="13"/>
        <v>0</v>
      </c>
      <c r="Q45" s="13">
        <f t="shared" si="14"/>
        <v>0</v>
      </c>
      <c r="R45" s="13">
        <f t="shared" si="15"/>
        <v>0</v>
      </c>
      <c r="S45" s="26">
        <v>0</v>
      </c>
      <c r="T45" s="26">
        <v>0</v>
      </c>
      <c r="U45" s="26">
        <v>0</v>
      </c>
    </row>
    <row r="46" spans="1:21" s="14" customFormat="1" ht="31.5">
      <c r="A46" s="11">
        <v>3</v>
      </c>
      <c r="B46" s="44" t="s">
        <v>67</v>
      </c>
      <c r="C46" s="45">
        <v>22</v>
      </c>
      <c r="D46" s="45">
        <f>E46+F46</f>
        <v>7</v>
      </c>
      <c r="E46" s="45">
        <v>5</v>
      </c>
      <c r="F46" s="45">
        <v>2</v>
      </c>
      <c r="G46" s="13">
        <f>H46+I46</f>
        <v>425.21000000000004</v>
      </c>
      <c r="H46" s="13">
        <v>288.91</v>
      </c>
      <c r="I46" s="13">
        <v>136.3</v>
      </c>
      <c r="J46" s="13">
        <f>G46*31424</f>
        <v>13361799.040000001</v>
      </c>
      <c r="K46" s="13">
        <f>SUM(J46-L46-M46)</f>
        <v>13094563.07</v>
      </c>
      <c r="L46" s="13">
        <v>260555.08</v>
      </c>
      <c r="M46" s="46">
        <v>6680.89</v>
      </c>
      <c r="N46" s="47">
        <v>70.99</v>
      </c>
      <c r="O46" s="48">
        <f>N46*31424</f>
        <v>2230789.76</v>
      </c>
      <c r="P46" s="13">
        <f t="shared" si="13"/>
        <v>0</v>
      </c>
      <c r="Q46" s="13">
        <f t="shared" si="14"/>
        <v>0</v>
      </c>
      <c r="R46" s="13">
        <f t="shared" si="15"/>
        <v>0</v>
      </c>
      <c r="S46" s="26">
        <v>0</v>
      </c>
      <c r="T46" s="26">
        <v>0</v>
      </c>
      <c r="U46" s="26">
        <v>0</v>
      </c>
    </row>
    <row r="47" spans="1:21" s="14" customFormat="1" ht="31.5">
      <c r="A47" s="11">
        <v>4</v>
      </c>
      <c r="B47" s="44" t="s">
        <v>68</v>
      </c>
      <c r="C47" s="45">
        <v>25</v>
      </c>
      <c r="D47" s="45">
        <v>10</v>
      </c>
      <c r="E47" s="45">
        <v>1</v>
      </c>
      <c r="F47" s="45">
        <v>9</v>
      </c>
      <c r="G47" s="13">
        <v>198.8</v>
      </c>
      <c r="H47" s="13">
        <v>14.5</v>
      </c>
      <c r="I47" s="13">
        <v>184.3</v>
      </c>
      <c r="J47" s="13">
        <f>G47*31424</f>
        <v>6247091.2</v>
      </c>
      <c r="K47" s="13">
        <f>SUM(J47-L47-M47)</f>
        <v>6122149.37</v>
      </c>
      <c r="L47" s="13">
        <v>121818.28</v>
      </c>
      <c r="M47" s="46">
        <v>3123.55</v>
      </c>
      <c r="N47" s="47">
        <v>51.7</v>
      </c>
      <c r="O47" s="48">
        <f>N47*31424</f>
        <v>1624620.8</v>
      </c>
      <c r="P47" s="13">
        <f t="shared" si="13"/>
        <v>0</v>
      </c>
      <c r="Q47" s="13">
        <f t="shared" si="14"/>
        <v>0</v>
      </c>
      <c r="R47" s="13">
        <f t="shared" si="15"/>
        <v>0</v>
      </c>
      <c r="S47" s="26">
        <v>0</v>
      </c>
      <c r="T47" s="26">
        <v>0</v>
      </c>
      <c r="U47" s="26">
        <v>0</v>
      </c>
    </row>
    <row r="48" spans="1:21" s="14" customFormat="1" ht="31.5">
      <c r="A48" s="11">
        <v>5</v>
      </c>
      <c r="B48" s="44" t="s">
        <v>69</v>
      </c>
      <c r="C48" s="45">
        <v>2</v>
      </c>
      <c r="D48" s="45">
        <f>E48+F48</f>
        <v>2</v>
      </c>
      <c r="E48" s="45">
        <v>2</v>
      </c>
      <c r="F48" s="45">
        <v>0</v>
      </c>
      <c r="G48" s="13">
        <f>H48+I48</f>
        <v>87.2</v>
      </c>
      <c r="H48" s="13">
        <v>87.2</v>
      </c>
      <c r="I48" s="13">
        <v>0</v>
      </c>
      <c r="J48" s="13">
        <f>G48*31424</f>
        <v>2740172.8000000003</v>
      </c>
      <c r="K48" s="13">
        <f>SUM(J48-L48-M48)</f>
        <v>2685369.3400000003</v>
      </c>
      <c r="L48" s="13">
        <v>53433.37</v>
      </c>
      <c r="M48" s="46">
        <v>1370.09</v>
      </c>
      <c r="N48" s="47">
        <v>29.2</v>
      </c>
      <c r="O48" s="48">
        <f>N48*31424</f>
        <v>917580.7999999999</v>
      </c>
      <c r="P48" s="13">
        <f t="shared" si="13"/>
        <v>0</v>
      </c>
      <c r="Q48" s="13">
        <f t="shared" si="14"/>
        <v>0</v>
      </c>
      <c r="R48" s="13">
        <f t="shared" si="15"/>
        <v>0</v>
      </c>
      <c r="S48" s="26">
        <v>0</v>
      </c>
      <c r="T48" s="26">
        <v>0</v>
      </c>
      <c r="U48" s="26">
        <v>0</v>
      </c>
    </row>
    <row r="49" spans="1:21" s="51" customFormat="1" ht="31.5">
      <c r="A49" s="15"/>
      <c r="B49" s="16" t="s">
        <v>7</v>
      </c>
      <c r="C49" s="43">
        <f aca="true" t="shared" si="22" ref="C49:J49">SUM(C44:C48)</f>
        <v>84</v>
      </c>
      <c r="D49" s="43">
        <f t="shared" si="22"/>
        <v>30</v>
      </c>
      <c r="E49" s="43">
        <f t="shared" si="22"/>
        <v>11</v>
      </c>
      <c r="F49" s="43">
        <f t="shared" si="22"/>
        <v>19</v>
      </c>
      <c r="G49" s="18">
        <f t="shared" si="22"/>
        <v>997.8100000000002</v>
      </c>
      <c r="H49" s="18">
        <f t="shared" si="22"/>
        <v>470.01000000000005</v>
      </c>
      <c r="I49" s="18">
        <f t="shared" si="22"/>
        <v>527.8</v>
      </c>
      <c r="J49" s="18">
        <f t="shared" si="22"/>
        <v>31355181.44</v>
      </c>
      <c r="K49" s="18">
        <v>30728077.81</v>
      </c>
      <c r="L49" s="18">
        <v>611426.04</v>
      </c>
      <c r="M49" s="18">
        <v>15677.59</v>
      </c>
      <c r="N49" s="18">
        <f>SUM(N44:N48)</f>
        <v>233.19</v>
      </c>
      <c r="O49" s="18">
        <f>SUM(O44:O48)</f>
        <v>7327762.56</v>
      </c>
      <c r="P49" s="13">
        <f t="shared" si="13"/>
        <v>0</v>
      </c>
      <c r="Q49" s="13">
        <f t="shared" si="14"/>
        <v>0</v>
      </c>
      <c r="R49" s="13">
        <f t="shared" si="15"/>
        <v>0</v>
      </c>
      <c r="S49" s="26">
        <v>0</v>
      </c>
      <c r="T49" s="26">
        <v>0</v>
      </c>
      <c r="U49" s="26">
        <v>0</v>
      </c>
    </row>
    <row r="50" spans="1:21" s="57" customFormat="1" ht="63">
      <c r="A50" s="52">
        <v>6</v>
      </c>
      <c r="B50" s="53" t="s">
        <v>70</v>
      </c>
      <c r="C50" s="23">
        <v>0</v>
      </c>
      <c r="D50" s="23">
        <v>1</v>
      </c>
      <c r="E50" s="23">
        <v>0</v>
      </c>
      <c r="F50" s="23">
        <v>1</v>
      </c>
      <c r="G50" s="26">
        <v>39.6</v>
      </c>
      <c r="H50" s="26">
        <v>0</v>
      </c>
      <c r="I50" s="26">
        <v>39.6</v>
      </c>
      <c r="J50" s="26">
        <f>G50*31424</f>
        <v>1244390.4000000001</v>
      </c>
      <c r="K50" s="26">
        <v>1219502.59</v>
      </c>
      <c r="L50" s="26">
        <v>24265.61</v>
      </c>
      <c r="M50" s="54">
        <f>SUM(J50-K50-L50)</f>
        <v>622.2000000000553</v>
      </c>
      <c r="N50" s="55">
        <v>0</v>
      </c>
      <c r="O50" s="56">
        <v>0</v>
      </c>
      <c r="P50" s="13">
        <f t="shared" si="13"/>
        <v>0</v>
      </c>
      <c r="Q50" s="13">
        <f t="shared" si="14"/>
        <v>0</v>
      </c>
      <c r="R50" s="13">
        <f t="shared" si="15"/>
        <v>0</v>
      </c>
      <c r="S50" s="26">
        <v>0</v>
      </c>
      <c r="T50" s="26">
        <v>0</v>
      </c>
      <c r="U50" s="26">
        <v>0</v>
      </c>
    </row>
    <row r="51" spans="1:21" s="57" customFormat="1" ht="63">
      <c r="A51" s="52">
        <v>7</v>
      </c>
      <c r="B51" s="53" t="s">
        <v>71</v>
      </c>
      <c r="C51" s="23">
        <v>1</v>
      </c>
      <c r="D51" s="23">
        <v>1</v>
      </c>
      <c r="E51" s="23">
        <v>0</v>
      </c>
      <c r="F51" s="23">
        <v>1</v>
      </c>
      <c r="G51" s="26">
        <v>46.3</v>
      </c>
      <c r="H51" s="26">
        <v>0</v>
      </c>
      <c r="I51" s="26">
        <v>46.3</v>
      </c>
      <c r="J51" s="26">
        <f>G51*31424</f>
        <v>1454931.2</v>
      </c>
      <c r="K51" s="26">
        <v>1425832.58</v>
      </c>
      <c r="L51" s="26">
        <v>28371.16</v>
      </c>
      <c r="M51" s="54">
        <f>SUM(J51-K51-L51)</f>
        <v>727.4599999998791</v>
      </c>
      <c r="N51" s="55">
        <v>0</v>
      </c>
      <c r="O51" s="56">
        <v>0</v>
      </c>
      <c r="P51" s="13">
        <f t="shared" si="13"/>
        <v>0</v>
      </c>
      <c r="Q51" s="13">
        <f t="shared" si="14"/>
        <v>0</v>
      </c>
      <c r="R51" s="13">
        <f t="shared" si="15"/>
        <v>0</v>
      </c>
      <c r="S51" s="26">
        <v>0</v>
      </c>
      <c r="T51" s="26">
        <v>0</v>
      </c>
      <c r="U51" s="26">
        <v>0</v>
      </c>
    </row>
    <row r="52" spans="1:21" s="57" customFormat="1" ht="63">
      <c r="A52" s="52">
        <v>8</v>
      </c>
      <c r="B52" s="53" t="s">
        <v>72</v>
      </c>
      <c r="C52" s="23">
        <v>0</v>
      </c>
      <c r="D52" s="23">
        <v>1</v>
      </c>
      <c r="E52" s="23">
        <v>0</v>
      </c>
      <c r="F52" s="23">
        <v>1</v>
      </c>
      <c r="G52" s="26">
        <v>45</v>
      </c>
      <c r="H52" s="26">
        <v>0</v>
      </c>
      <c r="I52" s="26">
        <v>45</v>
      </c>
      <c r="J52" s="26">
        <f>G52*31424</f>
        <v>1414080</v>
      </c>
      <c r="K52" s="26">
        <v>1385798.4</v>
      </c>
      <c r="L52" s="26">
        <v>27574.56</v>
      </c>
      <c r="M52" s="54">
        <f>SUM(J52-K52-L52)</f>
        <v>707.0400000000918</v>
      </c>
      <c r="N52" s="55">
        <v>0</v>
      </c>
      <c r="O52" s="56">
        <v>0</v>
      </c>
      <c r="P52" s="13">
        <f t="shared" si="13"/>
        <v>0</v>
      </c>
      <c r="Q52" s="13">
        <f t="shared" si="14"/>
        <v>0</v>
      </c>
      <c r="R52" s="13">
        <f t="shared" si="15"/>
        <v>0</v>
      </c>
      <c r="S52" s="26">
        <v>0</v>
      </c>
      <c r="T52" s="26">
        <v>0</v>
      </c>
      <c r="U52" s="26">
        <v>0</v>
      </c>
    </row>
    <row r="53" spans="1:21" s="57" customFormat="1" ht="63">
      <c r="A53" s="52">
        <v>9</v>
      </c>
      <c r="B53" s="53" t="s">
        <v>73</v>
      </c>
      <c r="C53" s="23">
        <v>4</v>
      </c>
      <c r="D53" s="23">
        <v>1</v>
      </c>
      <c r="E53" s="23">
        <v>0</v>
      </c>
      <c r="F53" s="23">
        <v>1</v>
      </c>
      <c r="G53" s="26">
        <v>81.4</v>
      </c>
      <c r="H53" s="26">
        <v>0</v>
      </c>
      <c r="I53" s="26">
        <v>81.4</v>
      </c>
      <c r="J53" s="26">
        <f>G53*31424</f>
        <v>2557913.6</v>
      </c>
      <c r="K53" s="26">
        <v>2506755.33</v>
      </c>
      <c r="L53" s="26">
        <v>49879.31</v>
      </c>
      <c r="M53" s="54">
        <f>SUM(J53-K53-L53)</f>
        <v>1278.960000000021</v>
      </c>
      <c r="N53" s="55">
        <v>0</v>
      </c>
      <c r="O53" s="56">
        <v>0</v>
      </c>
      <c r="P53" s="13">
        <f t="shared" si="13"/>
        <v>0</v>
      </c>
      <c r="Q53" s="13">
        <f t="shared" si="14"/>
        <v>0</v>
      </c>
      <c r="R53" s="13">
        <f t="shared" si="15"/>
        <v>0</v>
      </c>
      <c r="S53" s="26">
        <v>0</v>
      </c>
      <c r="T53" s="26">
        <v>0</v>
      </c>
      <c r="U53" s="26">
        <v>0</v>
      </c>
    </row>
    <row r="54" spans="1:21" s="66" customFormat="1" ht="78.75">
      <c r="A54" s="59"/>
      <c r="B54" s="60" t="s">
        <v>64</v>
      </c>
      <c r="C54" s="61">
        <f aca="true" t="shared" si="23" ref="C54:J54">SUM(C50:C53)</f>
        <v>5</v>
      </c>
      <c r="D54" s="61">
        <f t="shared" si="23"/>
        <v>4</v>
      </c>
      <c r="E54" s="61">
        <f t="shared" si="23"/>
        <v>0</v>
      </c>
      <c r="F54" s="61">
        <f t="shared" si="23"/>
        <v>4</v>
      </c>
      <c r="G54" s="62">
        <f t="shared" si="23"/>
        <v>212.3</v>
      </c>
      <c r="H54" s="62">
        <f t="shared" si="23"/>
        <v>0</v>
      </c>
      <c r="I54" s="62">
        <f t="shared" si="23"/>
        <v>212.3</v>
      </c>
      <c r="J54" s="62">
        <f t="shared" si="23"/>
        <v>6671315.2</v>
      </c>
      <c r="K54" s="62">
        <v>6537888.9</v>
      </c>
      <c r="L54" s="62">
        <v>130090.64</v>
      </c>
      <c r="M54" s="63">
        <v>3335.66</v>
      </c>
      <c r="N54" s="64">
        <f>SUM(N50:N53)</f>
        <v>0</v>
      </c>
      <c r="O54" s="65">
        <f>SUM(O50:O53)</f>
        <v>0</v>
      </c>
      <c r="P54" s="13">
        <f t="shared" si="13"/>
        <v>0</v>
      </c>
      <c r="Q54" s="13">
        <f t="shared" si="14"/>
        <v>0</v>
      </c>
      <c r="R54" s="13">
        <f t="shared" si="15"/>
        <v>0</v>
      </c>
      <c r="S54" s="26">
        <v>0</v>
      </c>
      <c r="T54" s="26">
        <v>0</v>
      </c>
      <c r="U54" s="26">
        <v>0</v>
      </c>
    </row>
    <row r="55" spans="1:21" s="57" customFormat="1" ht="31.5">
      <c r="A55" s="52">
        <v>10</v>
      </c>
      <c r="B55" s="53" t="s">
        <v>74</v>
      </c>
      <c r="C55" s="23">
        <v>15</v>
      </c>
      <c r="D55" s="23">
        <v>6</v>
      </c>
      <c r="E55" s="23">
        <v>6</v>
      </c>
      <c r="F55" s="23">
        <v>0</v>
      </c>
      <c r="G55" s="26">
        <v>143.79</v>
      </c>
      <c r="H55" s="26">
        <v>143.79</v>
      </c>
      <c r="I55" s="26">
        <v>0</v>
      </c>
      <c r="J55" s="26">
        <v>4518456.96</v>
      </c>
      <c r="K55" s="26">
        <v>4428087.82</v>
      </c>
      <c r="L55" s="26">
        <v>88109.91</v>
      </c>
      <c r="M55" s="54">
        <v>2259.23</v>
      </c>
      <c r="N55" s="55">
        <v>30.4</v>
      </c>
      <c r="O55" s="56">
        <v>955289.6</v>
      </c>
      <c r="P55" s="13">
        <f t="shared" si="13"/>
        <v>0</v>
      </c>
      <c r="Q55" s="13">
        <f t="shared" si="14"/>
        <v>0</v>
      </c>
      <c r="R55" s="13">
        <f t="shared" si="15"/>
        <v>0</v>
      </c>
      <c r="S55" s="26">
        <v>0</v>
      </c>
      <c r="T55" s="26">
        <v>0</v>
      </c>
      <c r="U55" s="26">
        <v>0</v>
      </c>
    </row>
    <row r="56" spans="1:21" s="20" customFormat="1" ht="15.75">
      <c r="A56" s="21"/>
      <c r="B56" s="32" t="s">
        <v>61</v>
      </c>
      <c r="C56" s="61">
        <v>15</v>
      </c>
      <c r="D56" s="61">
        <v>6</v>
      </c>
      <c r="E56" s="61">
        <v>6</v>
      </c>
      <c r="F56" s="61">
        <v>0</v>
      </c>
      <c r="G56" s="62">
        <v>143.79</v>
      </c>
      <c r="H56" s="62">
        <v>143.79</v>
      </c>
      <c r="I56" s="62">
        <v>0</v>
      </c>
      <c r="J56" s="62">
        <v>4518456.96</v>
      </c>
      <c r="K56" s="62">
        <v>4428087.82</v>
      </c>
      <c r="L56" s="62">
        <v>88109.91</v>
      </c>
      <c r="M56" s="63">
        <v>2259.23</v>
      </c>
      <c r="N56" s="64">
        <v>30.4</v>
      </c>
      <c r="O56" s="65">
        <v>955289.6</v>
      </c>
      <c r="P56" s="13">
        <f t="shared" si="13"/>
        <v>0</v>
      </c>
      <c r="Q56" s="13">
        <f t="shared" si="14"/>
        <v>0</v>
      </c>
      <c r="R56" s="13">
        <f t="shared" si="15"/>
        <v>0</v>
      </c>
      <c r="S56" s="26">
        <v>0</v>
      </c>
      <c r="T56" s="26">
        <v>0</v>
      </c>
      <c r="U56" s="26">
        <v>0</v>
      </c>
    </row>
    <row r="57" spans="1:21" s="57" customFormat="1" ht="31.5">
      <c r="A57" s="52">
        <v>11</v>
      </c>
      <c r="B57" s="67" t="s">
        <v>75</v>
      </c>
      <c r="C57" s="67">
        <v>3</v>
      </c>
      <c r="D57" s="23">
        <v>4</v>
      </c>
      <c r="E57" s="23">
        <v>4</v>
      </c>
      <c r="F57" s="23">
        <v>0</v>
      </c>
      <c r="G57" s="23">
        <v>136.4</v>
      </c>
      <c r="H57" s="23">
        <v>136.4</v>
      </c>
      <c r="I57" s="23">
        <v>0</v>
      </c>
      <c r="J57" s="26">
        <f>G57*31424</f>
        <v>4286233.600000001</v>
      </c>
      <c r="K57" s="23">
        <v>4200508.93</v>
      </c>
      <c r="L57" s="26">
        <v>83581.56</v>
      </c>
      <c r="M57" s="54">
        <f>SUM(J57-K57-L57)</f>
        <v>2143.110000000859</v>
      </c>
      <c r="N57" s="68">
        <v>20.5</v>
      </c>
      <c r="O57" s="26">
        <f>N57*31424</f>
        <v>644192</v>
      </c>
      <c r="P57" s="13">
        <f t="shared" si="13"/>
        <v>0</v>
      </c>
      <c r="Q57" s="13">
        <f t="shared" si="14"/>
        <v>0</v>
      </c>
      <c r="R57" s="13">
        <f t="shared" si="15"/>
        <v>0</v>
      </c>
      <c r="S57" s="26">
        <v>0</v>
      </c>
      <c r="T57" s="26">
        <v>0</v>
      </c>
      <c r="U57" s="26">
        <v>0</v>
      </c>
    </row>
    <row r="58" spans="1:21" s="57" customFormat="1" ht="31.5">
      <c r="A58" s="52">
        <v>12</v>
      </c>
      <c r="B58" s="67" t="s">
        <v>76</v>
      </c>
      <c r="C58" s="67">
        <v>22</v>
      </c>
      <c r="D58" s="23">
        <v>10</v>
      </c>
      <c r="E58" s="23">
        <v>8</v>
      </c>
      <c r="F58" s="23">
        <v>2</v>
      </c>
      <c r="G58" s="23">
        <v>197.9</v>
      </c>
      <c r="H58" s="23">
        <v>170.5</v>
      </c>
      <c r="I58" s="23">
        <v>27.4</v>
      </c>
      <c r="J58" s="26">
        <f>G58*31424</f>
        <v>6218809.600000001</v>
      </c>
      <c r="K58" s="23">
        <v>6094433.41</v>
      </c>
      <c r="L58" s="23">
        <v>121266.78</v>
      </c>
      <c r="M58" s="54">
        <f>SUM(J58-K58-L58)</f>
        <v>3109.410000000411</v>
      </c>
      <c r="N58" s="68">
        <v>120.6</v>
      </c>
      <c r="O58" s="26">
        <f>N58*31424</f>
        <v>3789734.4</v>
      </c>
      <c r="P58" s="13">
        <f t="shared" si="13"/>
        <v>0</v>
      </c>
      <c r="Q58" s="13">
        <f t="shared" si="14"/>
        <v>0</v>
      </c>
      <c r="R58" s="13">
        <f t="shared" si="15"/>
        <v>0</v>
      </c>
      <c r="S58" s="26">
        <v>0</v>
      </c>
      <c r="T58" s="26">
        <v>0</v>
      </c>
      <c r="U58" s="26">
        <v>0</v>
      </c>
    </row>
    <row r="59" spans="1:21" s="57" customFormat="1" ht="31.5">
      <c r="A59" s="52"/>
      <c r="B59" s="69" t="s">
        <v>77</v>
      </c>
      <c r="C59" s="69">
        <v>25</v>
      </c>
      <c r="D59" s="61">
        <v>14</v>
      </c>
      <c r="E59" s="61">
        <v>12</v>
      </c>
      <c r="F59" s="61">
        <v>2</v>
      </c>
      <c r="G59" s="61">
        <v>334.3</v>
      </c>
      <c r="H59" s="61">
        <v>306.9</v>
      </c>
      <c r="I59" s="61">
        <v>27.4</v>
      </c>
      <c r="J59" s="62">
        <f>G59*31424</f>
        <v>10505043.200000001</v>
      </c>
      <c r="K59" s="61">
        <v>10294942.34</v>
      </c>
      <c r="L59" s="61">
        <v>204848.34</v>
      </c>
      <c r="M59" s="70">
        <v>5252.52</v>
      </c>
      <c r="N59" s="71">
        <v>120.6</v>
      </c>
      <c r="O59" s="62">
        <f>N59*31424</f>
        <v>3789734.4</v>
      </c>
      <c r="P59" s="13">
        <f aca="true" t="shared" si="24" ref="P59:P90">SUM(P60+P76+P89+P108+P128+P151)</f>
        <v>0</v>
      </c>
      <c r="Q59" s="13">
        <f aca="true" t="shared" si="25" ref="Q59:Q90">SUM(Q60+Q76+Q89+Q108+Q128+Q151)</f>
        <v>0</v>
      </c>
      <c r="R59" s="13">
        <f aca="true" t="shared" si="26" ref="R59:R90">SUM(R60+R76+R89+R108+R128+R151)</f>
        <v>0</v>
      </c>
      <c r="S59" s="26">
        <v>0</v>
      </c>
      <c r="T59" s="26">
        <v>0</v>
      </c>
      <c r="U59" s="26">
        <v>0</v>
      </c>
    </row>
    <row r="60" spans="1:21" s="20" customFormat="1" ht="31.5">
      <c r="A60" s="21">
        <v>13</v>
      </c>
      <c r="B60" s="72" t="s">
        <v>78</v>
      </c>
      <c r="C60" s="45">
        <v>2</v>
      </c>
      <c r="D60" s="45">
        <v>1</v>
      </c>
      <c r="E60" s="45">
        <v>1</v>
      </c>
      <c r="F60" s="45">
        <v>0</v>
      </c>
      <c r="G60" s="13">
        <v>36.8</v>
      </c>
      <c r="H60" s="13">
        <v>36.8</v>
      </c>
      <c r="I60" s="13">
        <v>0</v>
      </c>
      <c r="J60" s="13">
        <v>1156403.2</v>
      </c>
      <c r="K60" s="13">
        <v>1133275.1</v>
      </c>
      <c r="L60" s="13">
        <v>17346.05</v>
      </c>
      <c r="M60" s="46">
        <v>5782.02</v>
      </c>
      <c r="N60" s="47">
        <v>0</v>
      </c>
      <c r="O60" s="48">
        <v>0</v>
      </c>
      <c r="P60" s="13">
        <f t="shared" si="24"/>
        <v>0</v>
      </c>
      <c r="Q60" s="13">
        <f t="shared" si="25"/>
        <v>0</v>
      </c>
      <c r="R60" s="13">
        <f t="shared" si="26"/>
        <v>0</v>
      </c>
      <c r="S60" s="26">
        <v>0</v>
      </c>
      <c r="T60" s="26">
        <v>0</v>
      </c>
      <c r="U60" s="26">
        <v>0</v>
      </c>
    </row>
    <row r="61" spans="1:21" s="20" customFormat="1" ht="31.5">
      <c r="A61" s="21"/>
      <c r="B61" s="32" t="s">
        <v>79</v>
      </c>
      <c r="C61" s="33">
        <v>2</v>
      </c>
      <c r="D61" s="33">
        <v>1</v>
      </c>
      <c r="E61" s="33">
        <v>1</v>
      </c>
      <c r="F61" s="33">
        <v>0</v>
      </c>
      <c r="G61" s="17">
        <v>36.8</v>
      </c>
      <c r="H61" s="17">
        <v>36.8</v>
      </c>
      <c r="I61" s="17">
        <v>0</v>
      </c>
      <c r="J61" s="17">
        <v>1156403.2</v>
      </c>
      <c r="K61" s="17">
        <v>1133275.14</v>
      </c>
      <c r="L61" s="17">
        <v>22549.86</v>
      </c>
      <c r="M61" s="34">
        <v>578.2</v>
      </c>
      <c r="N61" s="41">
        <v>0</v>
      </c>
      <c r="O61" s="42">
        <v>0</v>
      </c>
      <c r="P61" s="13">
        <f t="shared" si="24"/>
        <v>0</v>
      </c>
      <c r="Q61" s="13">
        <f t="shared" si="25"/>
        <v>0</v>
      </c>
      <c r="R61" s="13">
        <f t="shared" si="26"/>
        <v>0</v>
      </c>
      <c r="S61" s="26">
        <v>0</v>
      </c>
      <c r="T61" s="26">
        <v>0</v>
      </c>
      <c r="U61" s="26">
        <v>0</v>
      </c>
    </row>
    <row r="62" spans="1:21" s="14" customFormat="1" ht="31.5">
      <c r="A62" s="15">
        <v>14</v>
      </c>
      <c r="B62" s="16" t="s">
        <v>10</v>
      </c>
      <c r="C62" s="43">
        <f>SUM(C66+C68+C70+C76+C81)</f>
        <v>208</v>
      </c>
      <c r="D62" s="43">
        <f>SUM(D66+D68+D70+D76+D81)</f>
        <v>109</v>
      </c>
      <c r="E62" s="43">
        <f>SUM(E66+E68+E70+E76+E81)</f>
        <v>88</v>
      </c>
      <c r="F62" s="43">
        <f>SUM(F66+F68+F70+F76+F81)</f>
        <v>21</v>
      </c>
      <c r="G62" s="18">
        <v>3981.17</v>
      </c>
      <c r="H62" s="18">
        <v>3138.29</v>
      </c>
      <c r="I62" s="18">
        <v>842.88</v>
      </c>
      <c r="J62" s="18">
        <f aca="true" t="shared" si="27" ref="J62:O62">SUM(J66+J68+J70+J76+J81)</f>
        <v>125104286.08</v>
      </c>
      <c r="K62" s="18">
        <f t="shared" si="27"/>
        <v>122158200.36</v>
      </c>
      <c r="L62" s="18">
        <f t="shared" si="27"/>
        <v>2439533.58</v>
      </c>
      <c r="M62" s="18">
        <f t="shared" si="27"/>
        <v>506552.13999999996</v>
      </c>
      <c r="N62" s="18">
        <f t="shared" si="27"/>
        <v>591.12</v>
      </c>
      <c r="O62" s="18">
        <f t="shared" si="27"/>
        <v>18575354.880000003</v>
      </c>
      <c r="P62" s="13">
        <f t="shared" si="24"/>
        <v>0</v>
      </c>
      <c r="Q62" s="13">
        <f t="shared" si="25"/>
        <v>0</v>
      </c>
      <c r="R62" s="13">
        <f t="shared" si="26"/>
        <v>0</v>
      </c>
      <c r="S62" s="26">
        <v>0</v>
      </c>
      <c r="T62" s="26">
        <v>0</v>
      </c>
      <c r="U62" s="26">
        <v>0</v>
      </c>
    </row>
    <row r="63" spans="1:21" s="14" customFormat="1" ht="31.5">
      <c r="A63" s="11">
        <v>1</v>
      </c>
      <c r="B63" s="44" t="s">
        <v>80</v>
      </c>
      <c r="C63" s="45">
        <v>47</v>
      </c>
      <c r="D63" s="45">
        <f>E63+F63</f>
        <v>14</v>
      </c>
      <c r="E63" s="45">
        <v>6</v>
      </c>
      <c r="F63" s="45">
        <v>8</v>
      </c>
      <c r="G63" s="13">
        <f>H63+I63</f>
        <v>684.9000000000001</v>
      </c>
      <c r="H63" s="13">
        <v>348.6</v>
      </c>
      <c r="I63" s="13">
        <v>336.3</v>
      </c>
      <c r="J63" s="13">
        <f>G63*31424</f>
        <v>21522297.6</v>
      </c>
      <c r="K63" s="13">
        <v>20835247.01</v>
      </c>
      <c r="L63" s="13">
        <f>SUM(J63-K63-M63)</f>
        <v>418271.85999999987</v>
      </c>
      <c r="M63" s="46">
        <v>268778.73</v>
      </c>
      <c r="N63" s="47">
        <v>166.8</v>
      </c>
      <c r="O63" s="48">
        <f>N63*31424</f>
        <v>5241523.2</v>
      </c>
      <c r="P63" s="13">
        <f t="shared" si="24"/>
        <v>0</v>
      </c>
      <c r="Q63" s="13">
        <f t="shared" si="25"/>
        <v>0</v>
      </c>
      <c r="R63" s="13">
        <f t="shared" si="26"/>
        <v>0</v>
      </c>
      <c r="S63" s="26">
        <v>0</v>
      </c>
      <c r="T63" s="26">
        <v>0</v>
      </c>
      <c r="U63" s="26">
        <v>0</v>
      </c>
    </row>
    <row r="64" spans="1:21" s="14" customFormat="1" ht="31.5">
      <c r="A64" s="11">
        <v>2</v>
      </c>
      <c r="B64" s="44" t="s">
        <v>81</v>
      </c>
      <c r="C64" s="45">
        <v>6</v>
      </c>
      <c r="D64" s="45">
        <f>E64+F64</f>
        <v>3</v>
      </c>
      <c r="E64" s="45">
        <v>3</v>
      </c>
      <c r="F64" s="45">
        <v>0</v>
      </c>
      <c r="G64" s="13">
        <f>H64+I64</f>
        <v>157.6</v>
      </c>
      <c r="H64" s="13">
        <v>157.6</v>
      </c>
      <c r="I64" s="13">
        <v>0</v>
      </c>
      <c r="J64" s="13">
        <f>G64*31424</f>
        <v>4952422.399999999</v>
      </c>
      <c r="K64" s="13">
        <v>4791894.32</v>
      </c>
      <c r="L64" s="13">
        <f>SUM(J64-K64-M64)</f>
        <v>98678.53999999914</v>
      </c>
      <c r="M64" s="46">
        <v>61849.54</v>
      </c>
      <c r="N64" s="47">
        <v>75.6</v>
      </c>
      <c r="O64" s="48">
        <f>N64*31424</f>
        <v>2375654.4</v>
      </c>
      <c r="P64" s="13">
        <f t="shared" si="24"/>
        <v>0</v>
      </c>
      <c r="Q64" s="13">
        <f t="shared" si="25"/>
        <v>0</v>
      </c>
      <c r="R64" s="13">
        <f t="shared" si="26"/>
        <v>0</v>
      </c>
      <c r="S64" s="26">
        <v>0</v>
      </c>
      <c r="T64" s="26">
        <v>0</v>
      </c>
      <c r="U64" s="26">
        <v>0</v>
      </c>
    </row>
    <row r="65" spans="1:21" s="14" customFormat="1" ht="31.5">
      <c r="A65" s="11">
        <v>3</v>
      </c>
      <c r="B65" s="44" t="s">
        <v>82</v>
      </c>
      <c r="C65" s="45">
        <v>23</v>
      </c>
      <c r="D65" s="45">
        <f>E65+F65</f>
        <v>9</v>
      </c>
      <c r="E65" s="45">
        <v>5</v>
      </c>
      <c r="F65" s="45">
        <v>4</v>
      </c>
      <c r="G65" s="13">
        <f>H65+I65</f>
        <v>336.08000000000004</v>
      </c>
      <c r="H65" s="13">
        <v>177.9</v>
      </c>
      <c r="I65" s="13">
        <v>158.18</v>
      </c>
      <c r="J65" s="13">
        <f>G65*31424</f>
        <v>10560977.920000002</v>
      </c>
      <c r="K65" s="13">
        <v>10223842.63</v>
      </c>
      <c r="L65" s="13">
        <f>SUM(J65-K65-M65)</f>
        <v>205245.71000000098</v>
      </c>
      <c r="M65" s="46">
        <v>131889.58</v>
      </c>
      <c r="N65" s="47">
        <v>146.12</v>
      </c>
      <c r="O65" s="48">
        <f>N65*31424</f>
        <v>4591674.88</v>
      </c>
      <c r="P65" s="13">
        <f t="shared" si="24"/>
        <v>0</v>
      </c>
      <c r="Q65" s="13">
        <f t="shared" si="25"/>
        <v>0</v>
      </c>
      <c r="R65" s="13">
        <f t="shared" si="26"/>
        <v>0</v>
      </c>
      <c r="S65" s="26">
        <v>0</v>
      </c>
      <c r="T65" s="26">
        <v>0</v>
      </c>
      <c r="U65" s="26">
        <v>0</v>
      </c>
    </row>
    <row r="66" spans="1:21" s="51" customFormat="1" ht="31.5">
      <c r="A66" s="15"/>
      <c r="B66" s="16" t="s">
        <v>7</v>
      </c>
      <c r="C66" s="49">
        <v>80</v>
      </c>
      <c r="D66" s="49">
        <f aca="true" t="shared" si="28" ref="D66:J66">SUM(D63:D65)</f>
        <v>26</v>
      </c>
      <c r="E66" s="49">
        <f t="shared" si="28"/>
        <v>14</v>
      </c>
      <c r="F66" s="49">
        <f t="shared" si="28"/>
        <v>12</v>
      </c>
      <c r="G66" s="18">
        <f t="shared" si="28"/>
        <v>1178.5800000000002</v>
      </c>
      <c r="H66" s="18">
        <f t="shared" si="28"/>
        <v>684.1</v>
      </c>
      <c r="I66" s="18">
        <f t="shared" si="28"/>
        <v>494.48</v>
      </c>
      <c r="J66" s="18">
        <f t="shared" si="28"/>
        <v>37035697.92</v>
      </c>
      <c r="K66" s="18">
        <v>35850983.96</v>
      </c>
      <c r="L66" s="18">
        <v>722196.11</v>
      </c>
      <c r="M66" s="50">
        <v>462517.85</v>
      </c>
      <c r="N66" s="41">
        <f>SUM(N63:N65)</f>
        <v>388.52</v>
      </c>
      <c r="O66" s="42">
        <f>SUM(O63:O65)</f>
        <v>12208852.48</v>
      </c>
      <c r="P66" s="13">
        <f t="shared" si="24"/>
        <v>0</v>
      </c>
      <c r="Q66" s="13">
        <f t="shared" si="25"/>
        <v>0</v>
      </c>
      <c r="R66" s="13">
        <f t="shared" si="26"/>
        <v>0</v>
      </c>
      <c r="S66" s="26">
        <v>0</v>
      </c>
      <c r="T66" s="26">
        <v>0</v>
      </c>
      <c r="U66" s="26">
        <v>0</v>
      </c>
    </row>
    <row r="67" spans="1:21" s="20" customFormat="1" ht="31.5">
      <c r="A67" s="21">
        <v>4</v>
      </c>
      <c r="B67" s="72" t="s">
        <v>83</v>
      </c>
      <c r="C67" s="45">
        <v>13</v>
      </c>
      <c r="D67" s="45">
        <v>11</v>
      </c>
      <c r="E67" s="45">
        <v>11</v>
      </c>
      <c r="F67" s="45">
        <v>0</v>
      </c>
      <c r="G67" s="13">
        <v>297.3</v>
      </c>
      <c r="H67" s="13">
        <v>297.3</v>
      </c>
      <c r="I67" s="13">
        <v>0</v>
      </c>
      <c r="J67" s="13">
        <v>9342355.2</v>
      </c>
      <c r="K67" s="13">
        <v>9155508.1</v>
      </c>
      <c r="L67" s="13">
        <v>182175.92</v>
      </c>
      <c r="M67" s="46">
        <v>4671.18</v>
      </c>
      <c r="N67" s="28">
        <v>16</v>
      </c>
      <c r="O67" s="29">
        <v>502784</v>
      </c>
      <c r="P67" s="13">
        <f t="shared" si="24"/>
        <v>0</v>
      </c>
      <c r="Q67" s="13">
        <f t="shared" si="25"/>
        <v>0</v>
      </c>
      <c r="R67" s="13">
        <f t="shared" si="26"/>
        <v>0</v>
      </c>
      <c r="S67" s="26">
        <v>0</v>
      </c>
      <c r="T67" s="26">
        <v>0</v>
      </c>
      <c r="U67" s="26">
        <v>0</v>
      </c>
    </row>
    <row r="68" spans="1:21" s="20" customFormat="1" ht="31.5">
      <c r="A68" s="21"/>
      <c r="B68" s="32" t="s">
        <v>84</v>
      </c>
      <c r="C68" s="33">
        <v>13</v>
      </c>
      <c r="D68" s="33">
        <v>11</v>
      </c>
      <c r="E68" s="33">
        <v>11</v>
      </c>
      <c r="F68" s="33">
        <v>0</v>
      </c>
      <c r="G68" s="17">
        <v>297.3</v>
      </c>
      <c r="H68" s="17">
        <v>297.3</v>
      </c>
      <c r="I68" s="17">
        <v>0</v>
      </c>
      <c r="J68" s="17">
        <v>9342355.2</v>
      </c>
      <c r="K68" s="18">
        <v>9155508.1</v>
      </c>
      <c r="L68" s="18">
        <v>182175.92</v>
      </c>
      <c r="M68" s="50">
        <v>4671.18</v>
      </c>
      <c r="N68" s="41">
        <v>16</v>
      </c>
      <c r="O68" s="42">
        <v>502784</v>
      </c>
      <c r="P68" s="13">
        <f t="shared" si="24"/>
        <v>0</v>
      </c>
      <c r="Q68" s="13">
        <f t="shared" si="25"/>
        <v>0</v>
      </c>
      <c r="R68" s="13">
        <f t="shared" si="26"/>
        <v>0</v>
      </c>
      <c r="S68" s="26">
        <v>0</v>
      </c>
      <c r="T68" s="26">
        <v>0</v>
      </c>
      <c r="U68" s="26">
        <v>0</v>
      </c>
    </row>
    <row r="69" spans="1:21" s="57" customFormat="1" ht="63">
      <c r="A69" s="52">
        <v>5</v>
      </c>
      <c r="B69" s="73" t="s">
        <v>85</v>
      </c>
      <c r="C69" s="23">
        <v>7</v>
      </c>
      <c r="D69" s="23">
        <v>9</v>
      </c>
      <c r="E69" s="23">
        <v>6</v>
      </c>
      <c r="F69" s="23">
        <v>3</v>
      </c>
      <c r="G69" s="74" t="s">
        <v>86</v>
      </c>
      <c r="H69" s="75" t="s">
        <v>87</v>
      </c>
      <c r="I69" s="74" t="s">
        <v>88</v>
      </c>
      <c r="J69" s="26">
        <v>12965542.4</v>
      </c>
      <c r="K69" s="26">
        <v>12706231.55</v>
      </c>
      <c r="L69" s="26">
        <v>252828.08</v>
      </c>
      <c r="M69" s="54">
        <v>6482.77</v>
      </c>
      <c r="N69" s="55">
        <v>0</v>
      </c>
      <c r="O69" s="56">
        <v>0</v>
      </c>
      <c r="P69" s="13">
        <f t="shared" si="24"/>
        <v>0</v>
      </c>
      <c r="Q69" s="13">
        <f t="shared" si="25"/>
        <v>0</v>
      </c>
      <c r="R69" s="13">
        <f t="shared" si="26"/>
        <v>0</v>
      </c>
      <c r="S69" s="26">
        <v>0</v>
      </c>
      <c r="T69" s="26">
        <v>0</v>
      </c>
      <c r="U69" s="26">
        <v>0</v>
      </c>
    </row>
    <row r="70" spans="1:21" s="66" customFormat="1" ht="47.25">
      <c r="A70" s="59"/>
      <c r="B70" s="60" t="s">
        <v>89</v>
      </c>
      <c r="C70" s="61">
        <v>7</v>
      </c>
      <c r="D70" s="61">
        <v>9</v>
      </c>
      <c r="E70" s="61">
        <v>6</v>
      </c>
      <c r="F70" s="61">
        <v>3</v>
      </c>
      <c r="G70" s="76" t="s">
        <v>86</v>
      </c>
      <c r="H70" s="76" t="s">
        <v>87</v>
      </c>
      <c r="I70" s="76" t="s">
        <v>88</v>
      </c>
      <c r="J70" s="62">
        <v>12965542.4</v>
      </c>
      <c r="K70" s="62">
        <v>12706231.55</v>
      </c>
      <c r="L70" s="62">
        <v>252828.08</v>
      </c>
      <c r="M70" s="63">
        <v>6482.77</v>
      </c>
      <c r="N70" s="64">
        <v>0</v>
      </c>
      <c r="O70" s="65">
        <v>0</v>
      </c>
      <c r="P70" s="13">
        <f t="shared" si="24"/>
        <v>0</v>
      </c>
      <c r="Q70" s="13">
        <f t="shared" si="25"/>
        <v>0</v>
      </c>
      <c r="R70" s="13">
        <f t="shared" si="26"/>
        <v>0</v>
      </c>
      <c r="S70" s="26">
        <v>0</v>
      </c>
      <c r="T70" s="26">
        <v>0</v>
      </c>
      <c r="U70" s="26">
        <v>0</v>
      </c>
    </row>
    <row r="71" spans="1:21" s="57" customFormat="1" ht="31.5">
      <c r="A71" s="52">
        <v>6</v>
      </c>
      <c r="B71" s="77" t="s">
        <v>90</v>
      </c>
      <c r="C71" s="77">
        <v>13</v>
      </c>
      <c r="D71" s="23">
        <v>7</v>
      </c>
      <c r="E71" s="23">
        <v>5</v>
      </c>
      <c r="F71" s="23">
        <v>2</v>
      </c>
      <c r="G71" s="23">
        <v>211.7</v>
      </c>
      <c r="H71" s="23">
        <v>145.7</v>
      </c>
      <c r="I71" s="23">
        <v>66</v>
      </c>
      <c r="J71" s="26">
        <f aca="true" t="shared" si="29" ref="J71:J80">G71*31424</f>
        <v>6652460.8</v>
      </c>
      <c r="K71" s="26">
        <v>6519411.58</v>
      </c>
      <c r="L71" s="26">
        <v>129722.99</v>
      </c>
      <c r="M71" s="54">
        <f>SUM(J71-K71-L71)</f>
        <v>3326.229999999734</v>
      </c>
      <c r="N71" s="68">
        <v>27.9</v>
      </c>
      <c r="O71" s="26">
        <f aca="true" t="shared" si="30" ref="O71:O80">N71*31424</f>
        <v>876729.6</v>
      </c>
      <c r="P71" s="13">
        <f t="shared" si="24"/>
        <v>0</v>
      </c>
      <c r="Q71" s="13">
        <f t="shared" si="25"/>
        <v>0</v>
      </c>
      <c r="R71" s="13">
        <f t="shared" si="26"/>
        <v>0</v>
      </c>
      <c r="S71" s="26">
        <v>0</v>
      </c>
      <c r="T71" s="26">
        <v>0</v>
      </c>
      <c r="U71" s="26">
        <v>0</v>
      </c>
    </row>
    <row r="72" spans="1:21" s="57" customFormat="1" ht="31.5">
      <c r="A72" s="52">
        <v>7</v>
      </c>
      <c r="B72" s="67" t="s">
        <v>91</v>
      </c>
      <c r="C72" s="67">
        <v>23</v>
      </c>
      <c r="D72" s="23">
        <v>8</v>
      </c>
      <c r="E72" s="23">
        <v>6</v>
      </c>
      <c r="F72" s="23">
        <v>2</v>
      </c>
      <c r="G72" s="23">
        <v>412.5</v>
      </c>
      <c r="H72" s="23">
        <v>298.4</v>
      </c>
      <c r="I72" s="23">
        <v>114.1</v>
      </c>
      <c r="J72" s="26">
        <f t="shared" si="29"/>
        <v>12962400</v>
      </c>
      <c r="K72" s="26">
        <v>12703152</v>
      </c>
      <c r="L72" s="26">
        <v>252766.8</v>
      </c>
      <c r="M72" s="54">
        <f>SUM(J72-K72-L72)</f>
        <v>6481.200000000012</v>
      </c>
      <c r="N72" s="68">
        <v>0</v>
      </c>
      <c r="O72" s="26">
        <f t="shared" si="30"/>
        <v>0</v>
      </c>
      <c r="P72" s="13">
        <f t="shared" si="24"/>
        <v>0</v>
      </c>
      <c r="Q72" s="13">
        <f t="shared" si="25"/>
        <v>0</v>
      </c>
      <c r="R72" s="13">
        <f t="shared" si="26"/>
        <v>0</v>
      </c>
      <c r="S72" s="26">
        <v>0</v>
      </c>
      <c r="T72" s="26">
        <v>0</v>
      </c>
      <c r="U72" s="26">
        <v>0</v>
      </c>
    </row>
    <row r="73" spans="1:21" s="57" customFormat="1" ht="31.5">
      <c r="A73" s="52">
        <v>8</v>
      </c>
      <c r="B73" s="67" t="s">
        <v>92</v>
      </c>
      <c r="C73" s="67">
        <v>7</v>
      </c>
      <c r="D73" s="23">
        <v>4</v>
      </c>
      <c r="E73" s="23">
        <v>3</v>
      </c>
      <c r="F73" s="23">
        <v>1</v>
      </c>
      <c r="G73" s="23">
        <v>107.2</v>
      </c>
      <c r="H73" s="23">
        <v>74.2</v>
      </c>
      <c r="I73" s="23">
        <v>33</v>
      </c>
      <c r="J73" s="26">
        <f t="shared" si="29"/>
        <v>3368652.8000000003</v>
      </c>
      <c r="K73" s="26">
        <v>3301279.74</v>
      </c>
      <c r="L73" s="26">
        <v>65688.73</v>
      </c>
      <c r="M73" s="54">
        <f>SUM(J73-K73-L73)</f>
        <v>1684.33000000006</v>
      </c>
      <c r="N73" s="68">
        <v>20.8</v>
      </c>
      <c r="O73" s="26">
        <f t="shared" si="30"/>
        <v>653619.2000000001</v>
      </c>
      <c r="P73" s="13">
        <f t="shared" si="24"/>
        <v>0</v>
      </c>
      <c r="Q73" s="13">
        <f t="shared" si="25"/>
        <v>0</v>
      </c>
      <c r="R73" s="13">
        <f t="shared" si="26"/>
        <v>0</v>
      </c>
      <c r="S73" s="26">
        <v>0</v>
      </c>
      <c r="T73" s="26">
        <v>0</v>
      </c>
      <c r="U73" s="26">
        <v>0</v>
      </c>
    </row>
    <row r="74" spans="1:21" s="57" customFormat="1" ht="31.5">
      <c r="A74" s="52">
        <v>9</v>
      </c>
      <c r="B74" s="67" t="s">
        <v>93</v>
      </c>
      <c r="C74" s="67">
        <v>14</v>
      </c>
      <c r="D74" s="23">
        <v>8</v>
      </c>
      <c r="E74" s="23">
        <v>8</v>
      </c>
      <c r="F74" s="23">
        <v>0</v>
      </c>
      <c r="G74" s="23">
        <v>407.5</v>
      </c>
      <c r="H74" s="23">
        <v>407.5</v>
      </c>
      <c r="I74" s="23">
        <v>0</v>
      </c>
      <c r="J74" s="26">
        <f t="shared" si="29"/>
        <v>12805280</v>
      </c>
      <c r="K74" s="26">
        <v>12549174.41</v>
      </c>
      <c r="L74" s="26">
        <v>249702.96</v>
      </c>
      <c r="M74" s="54">
        <f>SUM(J74-K74-L74)</f>
        <v>6402.629999999859</v>
      </c>
      <c r="N74" s="68">
        <v>4.8</v>
      </c>
      <c r="O74" s="26">
        <f t="shared" si="30"/>
        <v>150835.19999999998</v>
      </c>
      <c r="P74" s="13">
        <f t="shared" si="24"/>
        <v>0</v>
      </c>
      <c r="Q74" s="13">
        <f t="shared" si="25"/>
        <v>0</v>
      </c>
      <c r="R74" s="13">
        <f t="shared" si="26"/>
        <v>0</v>
      </c>
      <c r="S74" s="26">
        <v>0</v>
      </c>
      <c r="T74" s="26">
        <v>0</v>
      </c>
      <c r="U74" s="26">
        <v>0</v>
      </c>
    </row>
    <row r="75" spans="1:21" s="57" customFormat="1" ht="31.5">
      <c r="A75" s="52">
        <v>10</v>
      </c>
      <c r="B75" s="67" t="s">
        <v>94</v>
      </c>
      <c r="C75" s="67">
        <v>21</v>
      </c>
      <c r="D75" s="23">
        <v>10</v>
      </c>
      <c r="E75" s="23">
        <v>9</v>
      </c>
      <c r="F75" s="23">
        <v>1</v>
      </c>
      <c r="G75" s="23">
        <v>260.5</v>
      </c>
      <c r="H75" s="23">
        <v>246.5</v>
      </c>
      <c r="I75" s="23">
        <v>14</v>
      </c>
      <c r="J75" s="26">
        <f t="shared" si="29"/>
        <v>8185952</v>
      </c>
      <c r="K75" s="26">
        <v>8022232.96</v>
      </c>
      <c r="L75" s="26">
        <v>159626.06</v>
      </c>
      <c r="M75" s="54">
        <f>SUM(J75-K75-L75)</f>
        <v>4092.9800000000396</v>
      </c>
      <c r="N75" s="68">
        <v>67.6</v>
      </c>
      <c r="O75" s="26">
        <f t="shared" si="30"/>
        <v>2124262.4</v>
      </c>
      <c r="P75" s="13">
        <f t="shared" si="24"/>
        <v>0</v>
      </c>
      <c r="Q75" s="13">
        <f t="shared" si="25"/>
        <v>0</v>
      </c>
      <c r="R75" s="13">
        <f t="shared" si="26"/>
        <v>0</v>
      </c>
      <c r="S75" s="26">
        <v>0</v>
      </c>
      <c r="T75" s="26">
        <v>0</v>
      </c>
      <c r="U75" s="26">
        <v>0</v>
      </c>
    </row>
    <row r="76" spans="1:21" s="57" customFormat="1" ht="48" customHeight="1">
      <c r="A76" s="52"/>
      <c r="B76" s="60" t="s">
        <v>77</v>
      </c>
      <c r="C76" s="61">
        <f aca="true" t="shared" si="31" ref="C76:I76">SUM(C71:C75)</f>
        <v>78</v>
      </c>
      <c r="D76" s="61">
        <f t="shared" si="31"/>
        <v>37</v>
      </c>
      <c r="E76" s="61">
        <f t="shared" si="31"/>
        <v>31</v>
      </c>
      <c r="F76" s="61">
        <f t="shared" si="31"/>
        <v>6</v>
      </c>
      <c r="G76" s="61">
        <f t="shared" si="31"/>
        <v>1399.4</v>
      </c>
      <c r="H76" s="61">
        <f t="shared" si="31"/>
        <v>1172.3</v>
      </c>
      <c r="I76" s="61">
        <f t="shared" si="31"/>
        <v>227.1</v>
      </c>
      <c r="J76" s="62">
        <f t="shared" si="29"/>
        <v>43974745.6</v>
      </c>
      <c r="K76" s="62">
        <v>43095250.69</v>
      </c>
      <c r="L76" s="62">
        <v>857507.54</v>
      </c>
      <c r="M76" s="63">
        <v>21987.37</v>
      </c>
      <c r="N76" s="71">
        <f>SUM(N71:N75)</f>
        <v>121.1</v>
      </c>
      <c r="O76" s="62">
        <f t="shared" si="30"/>
        <v>3805446.4</v>
      </c>
      <c r="P76" s="13">
        <f t="shared" si="24"/>
        <v>0</v>
      </c>
      <c r="Q76" s="13">
        <f t="shared" si="25"/>
        <v>0</v>
      </c>
      <c r="R76" s="13">
        <f t="shared" si="26"/>
        <v>0</v>
      </c>
      <c r="S76" s="26">
        <v>0</v>
      </c>
      <c r="T76" s="26">
        <v>0</v>
      </c>
      <c r="U76" s="26">
        <v>0</v>
      </c>
    </row>
    <row r="77" spans="1:21" s="57" customFormat="1" ht="31.5">
      <c r="A77" s="52">
        <v>11</v>
      </c>
      <c r="B77" s="53" t="s">
        <v>95</v>
      </c>
      <c r="C77" s="23">
        <v>8</v>
      </c>
      <c r="D77" s="23">
        <f>E77+F77</f>
        <v>5</v>
      </c>
      <c r="E77" s="23">
        <v>5</v>
      </c>
      <c r="F77" s="23">
        <v>0</v>
      </c>
      <c r="G77" s="26">
        <v>282.2</v>
      </c>
      <c r="H77" s="26">
        <v>282.2</v>
      </c>
      <c r="I77" s="26">
        <v>0</v>
      </c>
      <c r="J77" s="26">
        <f t="shared" si="29"/>
        <v>8867852.799999999</v>
      </c>
      <c r="K77" s="26">
        <v>8690495.74</v>
      </c>
      <c r="L77" s="26">
        <v>172923.13</v>
      </c>
      <c r="M77" s="54">
        <f>SUM(J77-K77-L77)</f>
        <v>4433.929999998654</v>
      </c>
      <c r="N77" s="55">
        <v>0</v>
      </c>
      <c r="O77" s="56">
        <f t="shared" si="30"/>
        <v>0</v>
      </c>
      <c r="P77" s="13">
        <f t="shared" si="24"/>
        <v>0</v>
      </c>
      <c r="Q77" s="13">
        <f t="shared" si="25"/>
        <v>0</v>
      </c>
      <c r="R77" s="13">
        <f t="shared" si="26"/>
        <v>0</v>
      </c>
      <c r="S77" s="26">
        <v>0</v>
      </c>
      <c r="T77" s="26">
        <v>0</v>
      </c>
      <c r="U77" s="26">
        <v>0</v>
      </c>
    </row>
    <row r="78" spans="1:21" s="57" customFormat="1" ht="31.5">
      <c r="A78" s="52">
        <v>12</v>
      </c>
      <c r="B78" s="53" t="s">
        <v>96</v>
      </c>
      <c r="C78" s="23">
        <v>12</v>
      </c>
      <c r="D78" s="23">
        <v>6</v>
      </c>
      <c r="E78" s="23">
        <v>6</v>
      </c>
      <c r="F78" s="23">
        <v>0</v>
      </c>
      <c r="G78" s="26">
        <v>207.5</v>
      </c>
      <c r="H78" s="26">
        <v>207.5</v>
      </c>
      <c r="I78" s="26">
        <v>0</v>
      </c>
      <c r="J78" s="26">
        <f t="shared" si="29"/>
        <v>6520480</v>
      </c>
      <c r="K78" s="26">
        <v>6390070.4</v>
      </c>
      <c r="L78" s="26">
        <v>127149.36</v>
      </c>
      <c r="M78" s="54">
        <f>SUM(J78-K78-L78)</f>
        <v>3260.239999999627</v>
      </c>
      <c r="N78" s="55">
        <v>21.7</v>
      </c>
      <c r="O78" s="56">
        <f t="shared" si="30"/>
        <v>681900.7999999999</v>
      </c>
      <c r="P78" s="13">
        <f t="shared" si="24"/>
        <v>0</v>
      </c>
      <c r="Q78" s="13">
        <f t="shared" si="25"/>
        <v>0</v>
      </c>
      <c r="R78" s="13">
        <f t="shared" si="26"/>
        <v>0</v>
      </c>
      <c r="S78" s="26">
        <v>0</v>
      </c>
      <c r="T78" s="26">
        <v>0</v>
      </c>
      <c r="U78" s="26">
        <v>0</v>
      </c>
    </row>
    <row r="79" spans="1:21" s="57" customFormat="1" ht="31.5">
      <c r="A79" s="52">
        <v>13</v>
      </c>
      <c r="B79" s="73" t="s">
        <v>97</v>
      </c>
      <c r="C79" s="23">
        <v>9</v>
      </c>
      <c r="D79" s="23">
        <v>8</v>
      </c>
      <c r="E79" s="23">
        <v>8</v>
      </c>
      <c r="F79" s="23">
        <v>0</v>
      </c>
      <c r="G79" s="26">
        <v>186.99</v>
      </c>
      <c r="H79" s="26">
        <v>186.99</v>
      </c>
      <c r="I79" s="26">
        <v>0</v>
      </c>
      <c r="J79" s="26">
        <f t="shared" si="29"/>
        <v>5875973.760000001</v>
      </c>
      <c r="K79" s="26">
        <v>5758454.29</v>
      </c>
      <c r="L79" s="26">
        <v>114581.49</v>
      </c>
      <c r="M79" s="54">
        <f>SUM(J79-K79-L79)</f>
        <v>2937.9800000006653</v>
      </c>
      <c r="N79" s="55">
        <v>19.4</v>
      </c>
      <c r="O79" s="56">
        <f t="shared" si="30"/>
        <v>609625.6</v>
      </c>
      <c r="P79" s="13">
        <f t="shared" si="24"/>
        <v>0</v>
      </c>
      <c r="Q79" s="13">
        <f t="shared" si="25"/>
        <v>0</v>
      </c>
      <c r="R79" s="13">
        <f t="shared" si="26"/>
        <v>0</v>
      </c>
      <c r="S79" s="26">
        <v>0</v>
      </c>
      <c r="T79" s="26">
        <v>0</v>
      </c>
      <c r="U79" s="26">
        <v>0</v>
      </c>
    </row>
    <row r="80" spans="1:21" s="57" customFormat="1" ht="31.5">
      <c r="A80" s="52">
        <v>14</v>
      </c>
      <c r="B80" s="53" t="s">
        <v>98</v>
      </c>
      <c r="C80" s="23">
        <v>1</v>
      </c>
      <c r="D80" s="23">
        <f>E80+F80</f>
        <v>7</v>
      </c>
      <c r="E80" s="23">
        <v>7</v>
      </c>
      <c r="F80" s="23">
        <v>0</v>
      </c>
      <c r="G80" s="26">
        <v>16.6</v>
      </c>
      <c r="H80" s="26">
        <v>16.6</v>
      </c>
      <c r="I80" s="26">
        <v>0</v>
      </c>
      <c r="J80" s="26">
        <f t="shared" si="29"/>
        <v>521638.4</v>
      </c>
      <c r="K80" s="26">
        <v>511205.63</v>
      </c>
      <c r="L80" s="26">
        <v>10171.95</v>
      </c>
      <c r="M80" s="54">
        <f>SUM(J80-K80-L80)</f>
        <v>260.8200000000179</v>
      </c>
      <c r="N80" s="55">
        <v>24.4</v>
      </c>
      <c r="O80" s="56">
        <f t="shared" si="30"/>
        <v>766745.6</v>
      </c>
      <c r="P80" s="13">
        <f t="shared" si="24"/>
        <v>0</v>
      </c>
      <c r="Q80" s="13">
        <f t="shared" si="25"/>
        <v>0</v>
      </c>
      <c r="R80" s="13">
        <f t="shared" si="26"/>
        <v>0</v>
      </c>
      <c r="S80" s="26">
        <v>0</v>
      </c>
      <c r="T80" s="26">
        <v>0</v>
      </c>
      <c r="U80" s="26">
        <v>0</v>
      </c>
    </row>
    <row r="81" spans="1:21" s="20" customFormat="1" ht="15.75">
      <c r="A81" s="21"/>
      <c r="B81" s="32" t="s">
        <v>61</v>
      </c>
      <c r="C81" s="33">
        <f aca="true" t="shared" si="32" ref="C81:J81">SUM(C77:C80)</f>
        <v>30</v>
      </c>
      <c r="D81" s="33">
        <f t="shared" si="32"/>
        <v>26</v>
      </c>
      <c r="E81" s="33">
        <f t="shared" si="32"/>
        <v>26</v>
      </c>
      <c r="F81" s="33">
        <f t="shared" si="32"/>
        <v>0</v>
      </c>
      <c r="G81" s="33">
        <f t="shared" si="32"/>
        <v>693.2900000000001</v>
      </c>
      <c r="H81" s="33">
        <f t="shared" si="32"/>
        <v>693.2900000000001</v>
      </c>
      <c r="I81" s="33">
        <f t="shared" si="32"/>
        <v>0</v>
      </c>
      <c r="J81" s="17">
        <f t="shared" si="32"/>
        <v>21785944.959999997</v>
      </c>
      <c r="K81" s="17">
        <v>21350226.06</v>
      </c>
      <c r="L81" s="17">
        <v>424825.93</v>
      </c>
      <c r="M81" s="34">
        <v>10892.97</v>
      </c>
      <c r="N81" s="33">
        <f>SUM(N77:N80)</f>
        <v>65.5</v>
      </c>
      <c r="O81" s="17">
        <f>SUM(O77:O80)</f>
        <v>2058272</v>
      </c>
      <c r="P81" s="13">
        <f t="shared" si="24"/>
        <v>0</v>
      </c>
      <c r="Q81" s="13">
        <f t="shared" si="25"/>
        <v>0</v>
      </c>
      <c r="R81" s="13">
        <f t="shared" si="26"/>
        <v>0</v>
      </c>
      <c r="S81" s="26">
        <v>0</v>
      </c>
      <c r="T81" s="26">
        <v>0</v>
      </c>
      <c r="U81" s="26">
        <v>0</v>
      </c>
    </row>
    <row r="82" spans="1:21" s="14" customFormat="1" ht="31.5">
      <c r="A82" s="15">
        <v>15</v>
      </c>
      <c r="B82" s="16" t="s">
        <v>11</v>
      </c>
      <c r="C82" s="49">
        <f aca="true" t="shared" si="33" ref="C82:O82">SUM(C88+C91+C94+C97+C99+C102+C104)</f>
        <v>230</v>
      </c>
      <c r="D82" s="49">
        <f t="shared" si="33"/>
        <v>131</v>
      </c>
      <c r="E82" s="49">
        <f t="shared" si="33"/>
        <v>94</v>
      </c>
      <c r="F82" s="49">
        <f t="shared" si="33"/>
        <v>37</v>
      </c>
      <c r="G82" s="18">
        <f t="shared" si="33"/>
        <v>3958.0000000000005</v>
      </c>
      <c r="H82" s="49">
        <f t="shared" si="33"/>
        <v>3176.3</v>
      </c>
      <c r="I82" s="49">
        <f t="shared" si="33"/>
        <v>781.7</v>
      </c>
      <c r="J82" s="18">
        <f t="shared" si="33"/>
        <v>124376192</v>
      </c>
      <c r="K82" s="18">
        <f t="shared" si="33"/>
        <v>121888668.16</v>
      </c>
      <c r="L82" s="18">
        <f t="shared" si="33"/>
        <v>2364148.49</v>
      </c>
      <c r="M82" s="18">
        <f t="shared" si="33"/>
        <v>123375.35</v>
      </c>
      <c r="N82" s="18">
        <f t="shared" si="33"/>
        <v>884.8</v>
      </c>
      <c r="O82" s="18">
        <f t="shared" si="33"/>
        <v>26741824</v>
      </c>
      <c r="P82" s="13">
        <f t="shared" si="24"/>
        <v>0</v>
      </c>
      <c r="Q82" s="13">
        <f t="shared" si="25"/>
        <v>0</v>
      </c>
      <c r="R82" s="13">
        <f t="shared" si="26"/>
        <v>0</v>
      </c>
      <c r="S82" s="26">
        <v>0</v>
      </c>
      <c r="T82" s="26">
        <v>0</v>
      </c>
      <c r="U82" s="26">
        <v>0</v>
      </c>
    </row>
    <row r="83" spans="1:21" s="14" customFormat="1" ht="31.5">
      <c r="A83" s="11">
        <v>1</v>
      </c>
      <c r="B83" s="44" t="s">
        <v>99</v>
      </c>
      <c r="C83" s="45">
        <v>10</v>
      </c>
      <c r="D83" s="45">
        <f>E83+F83</f>
        <v>2</v>
      </c>
      <c r="E83" s="45">
        <v>1</v>
      </c>
      <c r="F83" s="45">
        <v>1</v>
      </c>
      <c r="G83" s="13">
        <f>H83+I83</f>
        <v>107.3</v>
      </c>
      <c r="H83" s="13">
        <v>57.4</v>
      </c>
      <c r="I83" s="13">
        <v>49.9</v>
      </c>
      <c r="J83" s="13">
        <f aca="true" t="shared" si="34" ref="J83:J88">G83*31424</f>
        <v>3371795.1999999997</v>
      </c>
      <c r="K83" s="13">
        <v>3304360.28</v>
      </c>
      <c r="L83" s="13">
        <v>65750.01</v>
      </c>
      <c r="M83" s="46">
        <f>SUM(J83-K83-L83)</f>
        <v>1684.9099999999307</v>
      </c>
      <c r="N83" s="47">
        <v>46.5</v>
      </c>
      <c r="O83" s="48">
        <f>N83*31424</f>
        <v>1461216</v>
      </c>
      <c r="P83" s="13">
        <f t="shared" si="24"/>
        <v>0</v>
      </c>
      <c r="Q83" s="13">
        <f t="shared" si="25"/>
        <v>0</v>
      </c>
      <c r="R83" s="13">
        <f t="shared" si="26"/>
        <v>0</v>
      </c>
      <c r="S83" s="26">
        <v>0</v>
      </c>
      <c r="T83" s="26">
        <v>0</v>
      </c>
      <c r="U83" s="26">
        <v>0</v>
      </c>
    </row>
    <row r="84" spans="1:21" s="14" customFormat="1" ht="31.5">
      <c r="A84" s="11">
        <v>2</v>
      </c>
      <c r="B84" s="78" t="s">
        <v>100</v>
      </c>
      <c r="C84" s="45">
        <v>8</v>
      </c>
      <c r="D84" s="45">
        <f>E84+F84</f>
        <v>3</v>
      </c>
      <c r="E84" s="45">
        <v>0</v>
      </c>
      <c r="F84" s="45">
        <v>3</v>
      </c>
      <c r="G84" s="13">
        <f>H84+I84</f>
        <v>102.2</v>
      </c>
      <c r="H84" s="13">
        <v>0</v>
      </c>
      <c r="I84" s="13">
        <v>102.2</v>
      </c>
      <c r="J84" s="13">
        <f t="shared" si="34"/>
        <v>3211532.8000000003</v>
      </c>
      <c r="K84" s="13">
        <v>3147302.14</v>
      </c>
      <c r="L84" s="13">
        <v>62624.89</v>
      </c>
      <c r="M84" s="46">
        <f>SUM(J84-K84-L84)</f>
        <v>1605.7700000001496</v>
      </c>
      <c r="N84" s="47">
        <v>47.6</v>
      </c>
      <c r="O84" s="48">
        <f>N84*31424</f>
        <v>1495782.4000000001</v>
      </c>
      <c r="P84" s="13">
        <f t="shared" si="24"/>
        <v>0</v>
      </c>
      <c r="Q84" s="13">
        <f t="shared" si="25"/>
        <v>0</v>
      </c>
      <c r="R84" s="13">
        <f t="shared" si="26"/>
        <v>0</v>
      </c>
      <c r="S84" s="26">
        <v>0</v>
      </c>
      <c r="T84" s="26">
        <v>0</v>
      </c>
      <c r="U84" s="26">
        <v>0</v>
      </c>
    </row>
    <row r="85" spans="1:21" s="14" customFormat="1" ht="31.5">
      <c r="A85" s="11">
        <v>3</v>
      </c>
      <c r="B85" s="44" t="s">
        <v>101</v>
      </c>
      <c r="C85" s="45">
        <v>13</v>
      </c>
      <c r="D85" s="45">
        <f>E85+F85</f>
        <v>4</v>
      </c>
      <c r="E85" s="45">
        <v>1</v>
      </c>
      <c r="F85" s="45">
        <v>3</v>
      </c>
      <c r="G85" s="13">
        <v>142.5</v>
      </c>
      <c r="H85" s="13">
        <v>54.5</v>
      </c>
      <c r="I85" s="13">
        <v>88</v>
      </c>
      <c r="J85" s="13">
        <f t="shared" si="34"/>
        <v>4477920</v>
      </c>
      <c r="K85" s="13">
        <v>4388360.62</v>
      </c>
      <c r="L85" s="13">
        <v>87319.44</v>
      </c>
      <c r="M85" s="46">
        <v>2239.95</v>
      </c>
      <c r="N85" s="47">
        <v>71.7</v>
      </c>
      <c r="O85" s="48">
        <f>N85*31424</f>
        <v>2253100.8000000003</v>
      </c>
      <c r="P85" s="13">
        <f t="shared" si="24"/>
        <v>0</v>
      </c>
      <c r="Q85" s="13">
        <f t="shared" si="25"/>
        <v>0</v>
      </c>
      <c r="R85" s="13">
        <f t="shared" si="26"/>
        <v>0</v>
      </c>
      <c r="S85" s="26">
        <v>0</v>
      </c>
      <c r="T85" s="26">
        <v>0</v>
      </c>
      <c r="U85" s="26">
        <v>0</v>
      </c>
    </row>
    <row r="86" spans="1:21" s="14" customFormat="1" ht="31.5">
      <c r="A86" s="11">
        <v>4</v>
      </c>
      <c r="B86" s="44" t="s">
        <v>102</v>
      </c>
      <c r="C86" s="45">
        <v>17</v>
      </c>
      <c r="D86" s="45">
        <f>E86+F86</f>
        <v>8</v>
      </c>
      <c r="E86" s="45">
        <v>8</v>
      </c>
      <c r="F86" s="45">
        <v>0</v>
      </c>
      <c r="G86" s="13">
        <f>H86+I86</f>
        <v>294.1</v>
      </c>
      <c r="H86" s="13">
        <v>294.1</v>
      </c>
      <c r="I86" s="13">
        <v>0</v>
      </c>
      <c r="J86" s="13">
        <f t="shared" si="34"/>
        <v>9241798.4</v>
      </c>
      <c r="K86" s="13">
        <v>9056962.43</v>
      </c>
      <c r="L86" s="13">
        <v>180215.07</v>
      </c>
      <c r="M86" s="46">
        <f>SUM(J86-K86-L86)</f>
        <v>4620.900000000664</v>
      </c>
      <c r="N86" s="47">
        <v>119.7</v>
      </c>
      <c r="O86" s="48">
        <f>N86*31424</f>
        <v>3761452.8000000003</v>
      </c>
      <c r="P86" s="13">
        <f t="shared" si="24"/>
        <v>0</v>
      </c>
      <c r="Q86" s="13">
        <f t="shared" si="25"/>
        <v>0</v>
      </c>
      <c r="R86" s="13">
        <f t="shared" si="26"/>
        <v>0</v>
      </c>
      <c r="S86" s="26">
        <v>0</v>
      </c>
      <c r="T86" s="26">
        <v>0</v>
      </c>
      <c r="U86" s="26">
        <v>0</v>
      </c>
    </row>
    <row r="87" spans="1:21" s="14" customFormat="1" ht="31.5">
      <c r="A87" s="11">
        <v>5</v>
      </c>
      <c r="B87" s="44" t="s">
        <v>103</v>
      </c>
      <c r="C87" s="45">
        <v>12</v>
      </c>
      <c r="D87" s="45">
        <f>E87+F87</f>
        <v>3</v>
      </c>
      <c r="E87" s="45">
        <v>3</v>
      </c>
      <c r="F87" s="45">
        <v>0</v>
      </c>
      <c r="G87" s="13">
        <f>H87+I87</f>
        <v>119.4</v>
      </c>
      <c r="H87" s="13">
        <v>119.4</v>
      </c>
      <c r="I87" s="13">
        <v>0</v>
      </c>
      <c r="J87" s="13">
        <f t="shared" si="34"/>
        <v>3752025.6</v>
      </c>
      <c r="K87" s="13">
        <v>3676985.09</v>
      </c>
      <c r="L87" s="13">
        <v>73164.5</v>
      </c>
      <c r="M87" s="46">
        <f>SUM(J87-K87-L87)</f>
        <v>1876.0100000002421</v>
      </c>
      <c r="N87" s="47">
        <v>35.5</v>
      </c>
      <c r="O87" s="48">
        <f>N87*31424</f>
        <v>1115552</v>
      </c>
      <c r="P87" s="13">
        <f t="shared" si="24"/>
        <v>0</v>
      </c>
      <c r="Q87" s="13">
        <f t="shared" si="25"/>
        <v>0</v>
      </c>
      <c r="R87" s="13">
        <f t="shared" si="26"/>
        <v>0</v>
      </c>
      <c r="S87" s="26">
        <v>0</v>
      </c>
      <c r="T87" s="26">
        <v>0</v>
      </c>
      <c r="U87" s="26">
        <v>0</v>
      </c>
    </row>
    <row r="88" spans="1:21" s="51" customFormat="1" ht="31.5">
      <c r="A88" s="15"/>
      <c r="B88" s="16" t="s">
        <v>7</v>
      </c>
      <c r="C88" s="49">
        <f>SUM(C83:C87)</f>
        <v>60</v>
      </c>
      <c r="D88" s="49">
        <v>20</v>
      </c>
      <c r="E88" s="49">
        <f>SUM(E83:E87)</f>
        <v>13</v>
      </c>
      <c r="F88" s="49">
        <f>SUM(F83:F87)</f>
        <v>7</v>
      </c>
      <c r="G88" s="18">
        <f>SUM(G83:G87)</f>
        <v>765.5</v>
      </c>
      <c r="H88" s="18">
        <f>SUM(H83:H87)</f>
        <v>525.4</v>
      </c>
      <c r="I88" s="18">
        <f>SUM(I83:I87)</f>
        <v>240.1</v>
      </c>
      <c r="J88" s="18">
        <f t="shared" si="34"/>
        <v>24055072</v>
      </c>
      <c r="K88" s="18">
        <v>23573970.56</v>
      </c>
      <c r="L88" s="18">
        <v>469073.9</v>
      </c>
      <c r="M88" s="50">
        <v>12027.54</v>
      </c>
      <c r="N88" s="41">
        <f>SUM(N83:N87)</f>
        <v>321</v>
      </c>
      <c r="O88" s="42">
        <f>SUM(O83:O87)</f>
        <v>10087104.000000002</v>
      </c>
      <c r="P88" s="13">
        <f t="shared" si="24"/>
        <v>0</v>
      </c>
      <c r="Q88" s="13">
        <f t="shared" si="25"/>
        <v>0</v>
      </c>
      <c r="R88" s="13">
        <f t="shared" si="26"/>
        <v>0</v>
      </c>
      <c r="S88" s="26">
        <v>0</v>
      </c>
      <c r="T88" s="26">
        <v>0</v>
      </c>
      <c r="U88" s="26">
        <v>0</v>
      </c>
    </row>
    <row r="89" spans="1:21" s="20" customFormat="1" ht="31.5">
      <c r="A89" s="21">
        <v>6</v>
      </c>
      <c r="B89" s="72" t="s">
        <v>104</v>
      </c>
      <c r="C89" s="39">
        <v>13</v>
      </c>
      <c r="D89" s="39">
        <v>5</v>
      </c>
      <c r="E89" s="39">
        <v>4</v>
      </c>
      <c r="F89" s="39">
        <v>1</v>
      </c>
      <c r="G89" s="19">
        <v>366.3</v>
      </c>
      <c r="H89" s="19">
        <v>328</v>
      </c>
      <c r="I89" s="19">
        <v>38.3</v>
      </c>
      <c r="J89" s="19">
        <v>11510611.2</v>
      </c>
      <c r="K89" s="19">
        <v>11280398.98</v>
      </c>
      <c r="L89" s="19">
        <v>224456.92</v>
      </c>
      <c r="M89" s="27">
        <f>SUM(J89-K89-L89)</f>
        <v>5755.299999998795</v>
      </c>
      <c r="N89" s="28">
        <v>0</v>
      </c>
      <c r="O89" s="29">
        <v>0</v>
      </c>
      <c r="P89" s="13">
        <f t="shared" si="24"/>
        <v>0</v>
      </c>
      <c r="Q89" s="13">
        <f t="shared" si="25"/>
        <v>0</v>
      </c>
      <c r="R89" s="13">
        <f t="shared" si="26"/>
        <v>0</v>
      </c>
      <c r="S89" s="26">
        <v>0</v>
      </c>
      <c r="T89" s="26">
        <v>0</v>
      </c>
      <c r="U89" s="26">
        <v>0</v>
      </c>
    </row>
    <row r="90" spans="1:21" s="20" customFormat="1" ht="31.5">
      <c r="A90" s="21">
        <v>7</v>
      </c>
      <c r="B90" s="72" t="s">
        <v>105</v>
      </c>
      <c r="C90" s="39">
        <v>14</v>
      </c>
      <c r="D90" s="39">
        <v>8</v>
      </c>
      <c r="E90" s="39">
        <v>6</v>
      </c>
      <c r="F90" s="39">
        <v>2</v>
      </c>
      <c r="G90" s="19">
        <v>304.9</v>
      </c>
      <c r="H90" s="19">
        <v>222.7</v>
      </c>
      <c r="I90" s="19">
        <v>82.2</v>
      </c>
      <c r="J90" s="19">
        <v>9581177.6</v>
      </c>
      <c r="K90" s="19">
        <v>9389554.04</v>
      </c>
      <c r="L90" s="19">
        <v>186832.96</v>
      </c>
      <c r="M90" s="27">
        <f>SUM(J90-K90-L90)</f>
        <v>4790.60000000053</v>
      </c>
      <c r="N90" s="28">
        <v>27.8</v>
      </c>
      <c r="O90" s="29">
        <v>873587.2</v>
      </c>
      <c r="P90" s="13">
        <f t="shared" si="24"/>
        <v>0</v>
      </c>
      <c r="Q90" s="13">
        <f t="shared" si="25"/>
        <v>0</v>
      </c>
      <c r="R90" s="13">
        <f t="shared" si="26"/>
        <v>0</v>
      </c>
      <c r="S90" s="26">
        <v>0</v>
      </c>
      <c r="T90" s="26">
        <v>0</v>
      </c>
      <c r="U90" s="26">
        <v>0</v>
      </c>
    </row>
    <row r="91" spans="1:21" s="20" customFormat="1" ht="31.5">
      <c r="A91" s="21"/>
      <c r="B91" s="32" t="s">
        <v>106</v>
      </c>
      <c r="C91" s="33">
        <v>27</v>
      </c>
      <c r="D91" s="33">
        <v>13</v>
      </c>
      <c r="E91" s="33">
        <v>10</v>
      </c>
      <c r="F91" s="33">
        <v>3</v>
      </c>
      <c r="G91" s="17">
        <v>671.2</v>
      </c>
      <c r="H91" s="17">
        <v>550.7</v>
      </c>
      <c r="I91" s="17">
        <v>120.5</v>
      </c>
      <c r="J91" s="17">
        <v>21091788.8</v>
      </c>
      <c r="K91" s="17">
        <v>20669953.02</v>
      </c>
      <c r="L91" s="17">
        <v>411289.88</v>
      </c>
      <c r="M91" s="34">
        <v>10545.9</v>
      </c>
      <c r="N91" s="35">
        <v>27.8</v>
      </c>
      <c r="O91" s="36">
        <v>873587.2</v>
      </c>
      <c r="P91" s="13">
        <f aca="true" t="shared" si="35" ref="P91:P112">SUM(P92+P108+P121+P140+P160+P183)</f>
        <v>0</v>
      </c>
      <c r="Q91" s="13">
        <f aca="true" t="shared" si="36" ref="Q91:Q112">SUM(Q92+Q108+Q121+Q140+Q160+Q183)</f>
        <v>0</v>
      </c>
      <c r="R91" s="13">
        <f aca="true" t="shared" si="37" ref="R91:R112">SUM(R92+R108+R121+R140+R160+R183)</f>
        <v>0</v>
      </c>
      <c r="S91" s="26">
        <v>0</v>
      </c>
      <c r="T91" s="26">
        <v>0</v>
      </c>
      <c r="U91" s="26">
        <v>0</v>
      </c>
    </row>
    <row r="92" spans="1:21" s="57" customFormat="1" ht="31.5">
      <c r="A92" s="52">
        <v>8</v>
      </c>
      <c r="B92" s="53" t="s">
        <v>107</v>
      </c>
      <c r="C92" s="23">
        <v>40</v>
      </c>
      <c r="D92" s="23">
        <v>21</v>
      </c>
      <c r="E92" s="23">
        <v>21</v>
      </c>
      <c r="F92" s="23">
        <v>0</v>
      </c>
      <c r="G92" s="26">
        <v>552.7</v>
      </c>
      <c r="H92" s="26">
        <v>552.7</v>
      </c>
      <c r="I92" s="26">
        <v>0</v>
      </c>
      <c r="J92" s="26">
        <f>G92*31424</f>
        <v>17368044.8</v>
      </c>
      <c r="K92" s="26">
        <v>17020683.9</v>
      </c>
      <c r="L92" s="26">
        <v>338676.87</v>
      </c>
      <c r="M92" s="54">
        <f>SUM(J92-K92-L92)</f>
        <v>8684.03000000224</v>
      </c>
      <c r="N92" s="55">
        <v>114.1</v>
      </c>
      <c r="O92" s="56">
        <f>N92*31424</f>
        <v>3585478.4</v>
      </c>
      <c r="P92" s="13">
        <f t="shared" si="35"/>
        <v>0</v>
      </c>
      <c r="Q92" s="13">
        <f t="shared" si="36"/>
        <v>0</v>
      </c>
      <c r="R92" s="13">
        <f t="shared" si="37"/>
        <v>0</v>
      </c>
      <c r="S92" s="26">
        <v>0</v>
      </c>
      <c r="T92" s="26">
        <v>0</v>
      </c>
      <c r="U92" s="26">
        <v>0</v>
      </c>
    </row>
    <row r="93" spans="1:21" s="57" customFormat="1" ht="31.5">
      <c r="A93" s="52">
        <v>9</v>
      </c>
      <c r="B93" s="53" t="s">
        <v>108</v>
      </c>
      <c r="C93" s="23">
        <v>12</v>
      </c>
      <c r="D93" s="23">
        <v>15</v>
      </c>
      <c r="E93" s="23">
        <v>15</v>
      </c>
      <c r="F93" s="23">
        <v>0</v>
      </c>
      <c r="G93" s="26">
        <v>131.9</v>
      </c>
      <c r="H93" s="26">
        <v>131.9</v>
      </c>
      <c r="I93" s="26">
        <v>0</v>
      </c>
      <c r="J93" s="26">
        <f>G93*31424</f>
        <v>4144825.6</v>
      </c>
      <c r="K93" s="26">
        <v>4061929.09</v>
      </c>
      <c r="L93" s="26">
        <v>80824.1</v>
      </c>
      <c r="M93" s="54">
        <f>SUM(J93-K93-L93)</f>
        <v>2072.4100000002363</v>
      </c>
      <c r="N93" s="55">
        <v>36.8</v>
      </c>
      <c r="O93" s="56">
        <f>N93*31424</f>
        <v>1156403.2</v>
      </c>
      <c r="P93" s="13">
        <f t="shared" si="35"/>
        <v>0</v>
      </c>
      <c r="Q93" s="13">
        <f t="shared" si="36"/>
        <v>0</v>
      </c>
      <c r="R93" s="13">
        <f t="shared" si="37"/>
        <v>0</v>
      </c>
      <c r="S93" s="13">
        <f aca="true" t="shared" si="38" ref="S93:S101">SUM(S94+S110+S123+S142+S162+S185)</f>
        <v>0</v>
      </c>
      <c r="T93" s="13">
        <f aca="true" t="shared" si="39" ref="T93:T101">SUM(T94+T110+T123+T142+T162+T185)</f>
        <v>0</v>
      </c>
      <c r="U93" s="13">
        <f aca="true" t="shared" si="40" ref="U93:U101">SUM(U94+U110+U123+U142+U162+U185)</f>
        <v>0</v>
      </c>
    </row>
    <row r="94" spans="1:21" s="20" customFormat="1" ht="15.75">
      <c r="A94" s="21"/>
      <c r="B94" s="32" t="s">
        <v>61</v>
      </c>
      <c r="C94" s="33">
        <f aca="true" t="shared" si="41" ref="C94:J94">SUM(C92:C93)</f>
        <v>52</v>
      </c>
      <c r="D94" s="33">
        <f t="shared" si="41"/>
        <v>36</v>
      </c>
      <c r="E94" s="33">
        <f t="shared" si="41"/>
        <v>36</v>
      </c>
      <c r="F94" s="33">
        <f t="shared" si="41"/>
        <v>0</v>
      </c>
      <c r="G94" s="33">
        <f t="shared" si="41"/>
        <v>684.6</v>
      </c>
      <c r="H94" s="33">
        <f t="shared" si="41"/>
        <v>684.6</v>
      </c>
      <c r="I94" s="33">
        <f t="shared" si="41"/>
        <v>0</v>
      </c>
      <c r="J94" s="17">
        <f t="shared" si="41"/>
        <v>21512870.400000002</v>
      </c>
      <c r="K94" s="17">
        <v>21082612.99</v>
      </c>
      <c r="L94" s="17">
        <v>419500.97</v>
      </c>
      <c r="M94" s="34">
        <v>10756.44</v>
      </c>
      <c r="N94" s="33">
        <f>SUM(N92:N93)</f>
        <v>150.89999999999998</v>
      </c>
      <c r="O94" s="33">
        <f>SUM(O92:O93)</f>
        <v>4741881.6</v>
      </c>
      <c r="P94" s="13">
        <f t="shared" si="35"/>
        <v>0</v>
      </c>
      <c r="Q94" s="13">
        <f t="shared" si="36"/>
        <v>0</v>
      </c>
      <c r="R94" s="13">
        <f t="shared" si="37"/>
        <v>0</v>
      </c>
      <c r="S94" s="13">
        <f t="shared" si="38"/>
        <v>0</v>
      </c>
      <c r="T94" s="13">
        <f t="shared" si="39"/>
        <v>0</v>
      </c>
      <c r="U94" s="13">
        <f t="shared" si="40"/>
        <v>0</v>
      </c>
    </row>
    <row r="95" spans="1:21" s="20" customFormat="1" ht="31.5">
      <c r="A95" s="21">
        <v>10</v>
      </c>
      <c r="B95" s="72" t="s">
        <v>109</v>
      </c>
      <c r="C95" s="45">
        <v>13</v>
      </c>
      <c r="D95" s="45">
        <v>8</v>
      </c>
      <c r="E95" s="45">
        <v>8</v>
      </c>
      <c r="F95" s="45">
        <v>0</v>
      </c>
      <c r="G95" s="13">
        <v>388.8</v>
      </c>
      <c r="H95" s="13">
        <v>388.8</v>
      </c>
      <c r="I95" s="13">
        <v>0</v>
      </c>
      <c r="J95" s="13">
        <v>12217651.2</v>
      </c>
      <c r="K95" s="13">
        <v>11973298.18</v>
      </c>
      <c r="L95" s="13">
        <v>238244.2</v>
      </c>
      <c r="M95" s="46">
        <f>SUM(J95-K95-L95)</f>
        <v>6108.819999999541</v>
      </c>
      <c r="N95" s="28">
        <v>0</v>
      </c>
      <c r="O95" s="29">
        <v>0</v>
      </c>
      <c r="P95" s="13">
        <f t="shared" si="35"/>
        <v>0</v>
      </c>
      <c r="Q95" s="13">
        <f t="shared" si="36"/>
        <v>0</v>
      </c>
      <c r="R95" s="13">
        <f t="shared" si="37"/>
        <v>0</v>
      </c>
      <c r="S95" s="13">
        <f t="shared" si="38"/>
        <v>0</v>
      </c>
      <c r="T95" s="13">
        <f t="shared" si="39"/>
        <v>0</v>
      </c>
      <c r="U95" s="13">
        <f t="shared" si="40"/>
        <v>0</v>
      </c>
    </row>
    <row r="96" spans="1:21" s="20" customFormat="1" ht="31.5">
      <c r="A96" s="21">
        <v>11</v>
      </c>
      <c r="B96" s="72" t="s">
        <v>110</v>
      </c>
      <c r="C96" s="45">
        <v>18</v>
      </c>
      <c r="D96" s="45">
        <v>8</v>
      </c>
      <c r="E96" s="45">
        <v>8</v>
      </c>
      <c r="F96" s="45">
        <v>0</v>
      </c>
      <c r="G96" s="13">
        <v>373.5</v>
      </c>
      <c r="H96" s="13">
        <v>373.5</v>
      </c>
      <c r="I96" s="13">
        <v>0</v>
      </c>
      <c r="J96" s="13">
        <v>11736864</v>
      </c>
      <c r="K96" s="13">
        <v>11502126.72</v>
      </c>
      <c r="L96" s="13">
        <v>228868.85</v>
      </c>
      <c r="M96" s="46">
        <f>SUM(J96-K96-L96)</f>
        <v>5868.429999999324</v>
      </c>
      <c r="N96" s="28">
        <v>0</v>
      </c>
      <c r="O96" s="29">
        <v>0</v>
      </c>
      <c r="P96" s="13">
        <f t="shared" si="35"/>
        <v>0</v>
      </c>
      <c r="Q96" s="13">
        <f t="shared" si="36"/>
        <v>0</v>
      </c>
      <c r="R96" s="13">
        <f t="shared" si="37"/>
        <v>0</v>
      </c>
      <c r="S96" s="13">
        <f t="shared" si="38"/>
        <v>0</v>
      </c>
      <c r="T96" s="13">
        <f t="shared" si="39"/>
        <v>0</v>
      </c>
      <c r="U96" s="13">
        <f t="shared" si="40"/>
        <v>0</v>
      </c>
    </row>
    <row r="97" spans="1:21" s="20" customFormat="1" ht="47.25">
      <c r="A97" s="21"/>
      <c r="B97" s="32" t="s">
        <v>111</v>
      </c>
      <c r="C97" s="33">
        <f>SUM(C95:C96)</f>
        <v>31</v>
      </c>
      <c r="D97" s="33">
        <f>SUM(D95:D96)</f>
        <v>16</v>
      </c>
      <c r="E97" s="33">
        <f>SUM(E95:E96)</f>
        <v>16</v>
      </c>
      <c r="F97" s="33">
        <f>SUM(F95:F96)</f>
        <v>0</v>
      </c>
      <c r="G97" s="33">
        <f>SUM(G95:G96)</f>
        <v>762.3</v>
      </c>
      <c r="H97" s="33">
        <v>762.3</v>
      </c>
      <c r="I97" s="33">
        <f>SUM(I95:I96)</f>
        <v>0</v>
      </c>
      <c r="J97" s="17">
        <f>SUM(J95:J96)</f>
        <v>23954515.2</v>
      </c>
      <c r="K97" s="17">
        <v>23475424.9</v>
      </c>
      <c r="L97" s="17">
        <v>467113.05</v>
      </c>
      <c r="M97" s="34">
        <v>11977.25</v>
      </c>
      <c r="N97" s="41">
        <v>0</v>
      </c>
      <c r="O97" s="42">
        <v>0</v>
      </c>
      <c r="P97" s="13">
        <f t="shared" si="35"/>
        <v>0</v>
      </c>
      <c r="Q97" s="13">
        <f t="shared" si="36"/>
        <v>0</v>
      </c>
      <c r="R97" s="13">
        <f t="shared" si="37"/>
        <v>0</v>
      </c>
      <c r="S97" s="13">
        <f t="shared" si="38"/>
        <v>0</v>
      </c>
      <c r="T97" s="13">
        <f t="shared" si="39"/>
        <v>0</v>
      </c>
      <c r="U97" s="13">
        <f t="shared" si="40"/>
        <v>0</v>
      </c>
    </row>
    <row r="98" spans="1:21" s="20" customFormat="1" ht="31.5">
      <c r="A98" s="21">
        <v>12</v>
      </c>
      <c r="B98" s="72" t="s">
        <v>112</v>
      </c>
      <c r="C98" s="39">
        <v>30</v>
      </c>
      <c r="D98" s="39">
        <v>28</v>
      </c>
      <c r="E98" s="39">
        <v>2</v>
      </c>
      <c r="F98" s="39">
        <v>26</v>
      </c>
      <c r="G98" s="19">
        <v>432.7</v>
      </c>
      <c r="H98" s="19">
        <v>35.7</v>
      </c>
      <c r="I98" s="19">
        <v>397</v>
      </c>
      <c r="J98" s="19">
        <v>13597164.8</v>
      </c>
      <c r="K98" s="19">
        <v>13325221.5</v>
      </c>
      <c r="L98" s="19">
        <v>203957.47</v>
      </c>
      <c r="M98" s="27">
        <v>67985.83</v>
      </c>
      <c r="N98" s="28">
        <v>351.3</v>
      </c>
      <c r="O98" s="29">
        <v>11039251.2</v>
      </c>
      <c r="P98" s="13">
        <f t="shared" si="35"/>
        <v>0</v>
      </c>
      <c r="Q98" s="13">
        <f t="shared" si="36"/>
        <v>0</v>
      </c>
      <c r="R98" s="13">
        <f t="shared" si="37"/>
        <v>0</v>
      </c>
      <c r="S98" s="13">
        <f t="shared" si="38"/>
        <v>0</v>
      </c>
      <c r="T98" s="13">
        <f t="shared" si="39"/>
        <v>0</v>
      </c>
      <c r="U98" s="13">
        <f t="shared" si="40"/>
        <v>0</v>
      </c>
    </row>
    <row r="99" spans="1:21" s="20" customFormat="1" ht="15.75">
      <c r="A99" s="21"/>
      <c r="B99" s="32" t="s">
        <v>113</v>
      </c>
      <c r="C99" s="33">
        <v>30</v>
      </c>
      <c r="D99" s="33">
        <v>28</v>
      </c>
      <c r="E99" s="33">
        <v>2</v>
      </c>
      <c r="F99" s="33">
        <v>26</v>
      </c>
      <c r="G99" s="17">
        <v>432.7</v>
      </c>
      <c r="H99" s="17">
        <v>35.7</v>
      </c>
      <c r="I99" s="17">
        <v>397</v>
      </c>
      <c r="J99" s="17">
        <v>13597164.8</v>
      </c>
      <c r="K99" s="18">
        <v>13325221.5</v>
      </c>
      <c r="L99" s="18">
        <v>203957.47</v>
      </c>
      <c r="M99" s="50">
        <v>67985.83</v>
      </c>
      <c r="N99" s="41">
        <v>351.3</v>
      </c>
      <c r="O99" s="42">
        <v>11039251.2</v>
      </c>
      <c r="P99" s="13">
        <f t="shared" si="35"/>
        <v>0</v>
      </c>
      <c r="Q99" s="13">
        <f t="shared" si="36"/>
        <v>0</v>
      </c>
      <c r="R99" s="13">
        <f t="shared" si="37"/>
        <v>0</v>
      </c>
      <c r="S99" s="13">
        <f t="shared" si="38"/>
        <v>0</v>
      </c>
      <c r="T99" s="13">
        <f t="shared" si="39"/>
        <v>0</v>
      </c>
      <c r="U99" s="13">
        <f t="shared" si="40"/>
        <v>0</v>
      </c>
    </row>
    <row r="100" spans="1:21" s="20" customFormat="1" ht="31.5">
      <c r="A100" s="21">
        <v>13</v>
      </c>
      <c r="B100" s="72" t="s">
        <v>114</v>
      </c>
      <c r="C100" s="45">
        <v>6</v>
      </c>
      <c r="D100" s="45">
        <v>4</v>
      </c>
      <c r="E100" s="45">
        <v>4</v>
      </c>
      <c r="F100" s="45">
        <v>0</v>
      </c>
      <c r="G100" s="13">
        <v>212.3</v>
      </c>
      <c r="H100" s="13">
        <v>212.3</v>
      </c>
      <c r="I100" s="13">
        <v>0</v>
      </c>
      <c r="J100" s="13">
        <v>6671315.2</v>
      </c>
      <c r="K100" s="13">
        <v>6537888.9</v>
      </c>
      <c r="L100" s="13">
        <v>130090.65</v>
      </c>
      <c r="M100" s="46">
        <f>SUM(J100-K100-L100)</f>
        <v>3335.6499999998196</v>
      </c>
      <c r="N100" s="28">
        <v>0</v>
      </c>
      <c r="O100" s="29">
        <v>0</v>
      </c>
      <c r="P100" s="13">
        <f t="shared" si="35"/>
        <v>0</v>
      </c>
      <c r="Q100" s="13">
        <f t="shared" si="36"/>
        <v>0</v>
      </c>
      <c r="R100" s="13">
        <f t="shared" si="37"/>
        <v>0</v>
      </c>
      <c r="S100" s="13">
        <f t="shared" si="38"/>
        <v>0</v>
      </c>
      <c r="T100" s="13">
        <f t="shared" si="39"/>
        <v>0</v>
      </c>
      <c r="U100" s="13">
        <f t="shared" si="40"/>
        <v>0</v>
      </c>
    </row>
    <row r="101" spans="1:21" s="20" customFormat="1" ht="31.5">
      <c r="A101" s="21">
        <v>14</v>
      </c>
      <c r="B101" s="72" t="s">
        <v>115</v>
      </c>
      <c r="C101" s="45">
        <v>4</v>
      </c>
      <c r="D101" s="45">
        <v>4</v>
      </c>
      <c r="E101" s="45">
        <v>3</v>
      </c>
      <c r="F101" s="45">
        <v>1</v>
      </c>
      <c r="G101" s="13">
        <v>118.6</v>
      </c>
      <c r="H101" s="13">
        <v>94.5</v>
      </c>
      <c r="I101" s="13">
        <v>24.1</v>
      </c>
      <c r="J101" s="13">
        <v>3726886.4</v>
      </c>
      <c r="K101" s="13">
        <v>3652348.67</v>
      </c>
      <c r="L101" s="13">
        <v>72674.28</v>
      </c>
      <c r="M101" s="46">
        <f>SUM(J101-K101-L101)</f>
        <v>1863.4499999999825</v>
      </c>
      <c r="N101" s="28">
        <v>0</v>
      </c>
      <c r="O101" s="29">
        <v>0</v>
      </c>
      <c r="P101" s="13">
        <f t="shared" si="35"/>
        <v>0</v>
      </c>
      <c r="Q101" s="13">
        <f t="shared" si="36"/>
        <v>0</v>
      </c>
      <c r="R101" s="13">
        <f t="shared" si="37"/>
        <v>0</v>
      </c>
      <c r="S101" s="13">
        <f t="shared" si="38"/>
        <v>0</v>
      </c>
      <c r="T101" s="13">
        <f t="shared" si="39"/>
        <v>0</v>
      </c>
      <c r="U101" s="13">
        <f t="shared" si="40"/>
        <v>0</v>
      </c>
    </row>
    <row r="102" spans="1:21" s="20" customFormat="1" ht="15.75">
      <c r="A102" s="21"/>
      <c r="B102" s="32" t="s">
        <v>116</v>
      </c>
      <c r="C102" s="33">
        <v>10</v>
      </c>
      <c r="D102" s="33">
        <v>8</v>
      </c>
      <c r="E102" s="33">
        <v>7</v>
      </c>
      <c r="F102" s="33">
        <v>1</v>
      </c>
      <c r="G102" s="17">
        <v>330.9</v>
      </c>
      <c r="H102" s="17">
        <v>306.8</v>
      </c>
      <c r="I102" s="17">
        <v>24.1</v>
      </c>
      <c r="J102" s="17">
        <f>SUM(J100:J101)</f>
        <v>10398201.6</v>
      </c>
      <c r="K102" s="17">
        <f>SUM(K100:K101)</f>
        <v>10190237.57</v>
      </c>
      <c r="L102" s="17">
        <v>202764.93</v>
      </c>
      <c r="M102" s="34">
        <v>5199.1</v>
      </c>
      <c r="N102" s="41">
        <v>0</v>
      </c>
      <c r="O102" s="42">
        <v>0</v>
      </c>
      <c r="P102" s="13">
        <f t="shared" si="35"/>
        <v>0</v>
      </c>
      <c r="Q102" s="13">
        <f t="shared" si="36"/>
        <v>0</v>
      </c>
      <c r="R102" s="13">
        <f t="shared" si="37"/>
        <v>0</v>
      </c>
      <c r="S102" s="19">
        <v>0</v>
      </c>
      <c r="T102" s="19">
        <v>0</v>
      </c>
      <c r="U102" s="13">
        <f aca="true" t="shared" si="42" ref="U102:U112">SUM(U103+U119+U132+U151+U171+U194)</f>
        <v>0</v>
      </c>
    </row>
    <row r="103" spans="1:21" s="20" customFormat="1" ht="31.5">
      <c r="A103" s="21">
        <v>15</v>
      </c>
      <c r="B103" s="72" t="s">
        <v>117</v>
      </c>
      <c r="C103" s="45">
        <v>20</v>
      </c>
      <c r="D103" s="45">
        <v>10</v>
      </c>
      <c r="E103" s="45">
        <v>10</v>
      </c>
      <c r="F103" s="45">
        <v>0</v>
      </c>
      <c r="G103" s="13">
        <v>310.8</v>
      </c>
      <c r="H103" s="13">
        <v>310.8</v>
      </c>
      <c r="I103" s="13">
        <v>0</v>
      </c>
      <c r="J103" s="13">
        <v>9766579.2</v>
      </c>
      <c r="K103" s="13">
        <v>9571247.62</v>
      </c>
      <c r="L103" s="13">
        <v>190448.29</v>
      </c>
      <c r="M103" s="46">
        <v>4883.29</v>
      </c>
      <c r="N103" s="28">
        <v>33.8</v>
      </c>
      <c r="O103" s="29">
        <v>0</v>
      </c>
      <c r="P103" s="13">
        <f t="shared" si="35"/>
        <v>0</v>
      </c>
      <c r="Q103" s="13">
        <f t="shared" si="36"/>
        <v>0</v>
      </c>
      <c r="R103" s="13">
        <f t="shared" si="37"/>
        <v>0</v>
      </c>
      <c r="S103" s="19">
        <v>1062131.2</v>
      </c>
      <c r="T103" s="19">
        <v>1062131.2</v>
      </c>
      <c r="U103" s="13">
        <f t="shared" si="42"/>
        <v>0</v>
      </c>
    </row>
    <row r="104" spans="1:21" s="20" customFormat="1" ht="47.25">
      <c r="A104" s="21"/>
      <c r="B104" s="32" t="s">
        <v>118</v>
      </c>
      <c r="C104" s="33">
        <v>20</v>
      </c>
      <c r="D104" s="33">
        <v>10</v>
      </c>
      <c r="E104" s="33">
        <v>10</v>
      </c>
      <c r="F104" s="33">
        <v>0</v>
      </c>
      <c r="G104" s="17">
        <v>310.8</v>
      </c>
      <c r="H104" s="17">
        <v>310.8</v>
      </c>
      <c r="I104" s="17">
        <v>0</v>
      </c>
      <c r="J104" s="17">
        <v>9766579.2</v>
      </c>
      <c r="K104" s="17">
        <v>9571247.62</v>
      </c>
      <c r="L104" s="17">
        <v>190448.29</v>
      </c>
      <c r="M104" s="34">
        <v>4883.29</v>
      </c>
      <c r="N104" s="41">
        <v>33.8</v>
      </c>
      <c r="O104" s="42">
        <v>0</v>
      </c>
      <c r="P104" s="13">
        <f t="shared" si="35"/>
        <v>0</v>
      </c>
      <c r="Q104" s="13">
        <f t="shared" si="36"/>
        <v>0</v>
      </c>
      <c r="R104" s="13">
        <f t="shared" si="37"/>
        <v>0</v>
      </c>
      <c r="S104" s="18">
        <v>1062131.2</v>
      </c>
      <c r="T104" s="18">
        <v>1062131.2</v>
      </c>
      <c r="U104" s="13">
        <f t="shared" si="42"/>
        <v>0</v>
      </c>
    </row>
    <row r="105" spans="1:21" s="14" customFormat="1" ht="31.5">
      <c r="A105" s="15">
        <v>5</v>
      </c>
      <c r="B105" s="16" t="s">
        <v>12</v>
      </c>
      <c r="C105" s="49">
        <f aca="true" t="shared" si="43" ref="C105:O105">SUM(C109+C112)</f>
        <v>75</v>
      </c>
      <c r="D105" s="49">
        <f t="shared" si="43"/>
        <v>46</v>
      </c>
      <c r="E105" s="49">
        <f t="shared" si="43"/>
        <v>43</v>
      </c>
      <c r="F105" s="49">
        <f t="shared" si="43"/>
        <v>3</v>
      </c>
      <c r="G105" s="49">
        <f t="shared" si="43"/>
        <v>1160.41</v>
      </c>
      <c r="H105" s="49">
        <f t="shared" si="43"/>
        <v>1039.5600000000002</v>
      </c>
      <c r="I105" s="49">
        <f t="shared" si="43"/>
        <v>120.85</v>
      </c>
      <c r="J105" s="18">
        <f t="shared" si="43"/>
        <v>36464723.839999996</v>
      </c>
      <c r="K105" s="18">
        <f t="shared" si="43"/>
        <v>35735429.370000005</v>
      </c>
      <c r="L105" s="18">
        <f t="shared" si="43"/>
        <v>711062.1100000001</v>
      </c>
      <c r="M105" s="18">
        <f t="shared" si="43"/>
        <v>18232.36</v>
      </c>
      <c r="N105" s="18">
        <f t="shared" si="43"/>
        <v>978.98</v>
      </c>
      <c r="O105" s="18">
        <f t="shared" si="43"/>
        <v>30763467.520000003</v>
      </c>
      <c r="P105" s="13">
        <f t="shared" si="35"/>
        <v>0</v>
      </c>
      <c r="Q105" s="13">
        <f t="shared" si="36"/>
        <v>0</v>
      </c>
      <c r="R105" s="13">
        <f t="shared" si="37"/>
        <v>0</v>
      </c>
      <c r="S105" s="13">
        <f aca="true" t="shared" si="44" ref="S105:T112">SUM(S106+S122+S135+S154+S174+S197)</f>
        <v>0</v>
      </c>
      <c r="T105" s="13">
        <f t="shared" si="44"/>
        <v>0</v>
      </c>
      <c r="U105" s="13">
        <f t="shared" si="42"/>
        <v>0</v>
      </c>
    </row>
    <row r="106" spans="1:21" s="14" customFormat="1" ht="31.5">
      <c r="A106" s="11">
        <v>1</v>
      </c>
      <c r="B106" s="44" t="s">
        <v>119</v>
      </c>
      <c r="C106" s="45">
        <v>27</v>
      </c>
      <c r="D106" s="45">
        <v>11</v>
      </c>
      <c r="E106" s="45">
        <v>8</v>
      </c>
      <c r="F106" s="45">
        <v>3</v>
      </c>
      <c r="G106" s="13">
        <f>H106+I106</f>
        <v>360.75</v>
      </c>
      <c r="H106" s="13">
        <v>239.9</v>
      </c>
      <c r="I106" s="13">
        <v>120.85</v>
      </c>
      <c r="J106" s="13">
        <f>G106*31424</f>
        <v>11336208</v>
      </c>
      <c r="K106" s="13">
        <v>11109483.84</v>
      </c>
      <c r="L106" s="13">
        <v>221056.06</v>
      </c>
      <c r="M106" s="46">
        <f>SUM(J106-K106-L106)</f>
        <v>5668.100000000151</v>
      </c>
      <c r="N106" s="47">
        <v>143.65</v>
      </c>
      <c r="O106" s="48">
        <f>N106*31424</f>
        <v>4514057.600000001</v>
      </c>
      <c r="P106" s="13">
        <f t="shared" si="35"/>
        <v>0</v>
      </c>
      <c r="Q106" s="13">
        <f t="shared" si="36"/>
        <v>0</v>
      </c>
      <c r="R106" s="13">
        <f t="shared" si="37"/>
        <v>0</v>
      </c>
      <c r="S106" s="13">
        <f t="shared" si="44"/>
        <v>0</v>
      </c>
      <c r="T106" s="13">
        <f t="shared" si="44"/>
        <v>0</v>
      </c>
      <c r="U106" s="13">
        <f t="shared" si="42"/>
        <v>0</v>
      </c>
    </row>
    <row r="107" spans="1:21" s="14" customFormat="1" ht="31.5">
      <c r="A107" s="11">
        <v>2</v>
      </c>
      <c r="B107" s="44" t="s">
        <v>120</v>
      </c>
      <c r="C107" s="45">
        <v>17</v>
      </c>
      <c r="D107" s="45">
        <f>E107+F107</f>
        <v>12</v>
      </c>
      <c r="E107" s="45">
        <v>12</v>
      </c>
      <c r="F107" s="45">
        <v>0</v>
      </c>
      <c r="G107" s="13">
        <f>H107+I107</f>
        <v>329.56</v>
      </c>
      <c r="H107" s="13">
        <v>329.56</v>
      </c>
      <c r="I107" s="13">
        <v>0</v>
      </c>
      <c r="J107" s="13">
        <f>G107*31424</f>
        <v>10356093.44</v>
      </c>
      <c r="K107" s="13">
        <v>10148971.58</v>
      </c>
      <c r="L107" s="13">
        <v>201943.82</v>
      </c>
      <c r="M107" s="46">
        <f>SUM(J107-K107-L107)</f>
        <v>5178.039999999397</v>
      </c>
      <c r="N107" s="47">
        <v>172.84</v>
      </c>
      <c r="O107" s="48">
        <f>N107*31424</f>
        <v>5431324.16</v>
      </c>
      <c r="P107" s="13">
        <f t="shared" si="35"/>
        <v>0</v>
      </c>
      <c r="Q107" s="13">
        <f t="shared" si="36"/>
        <v>0</v>
      </c>
      <c r="R107" s="13">
        <f t="shared" si="37"/>
        <v>0</v>
      </c>
      <c r="S107" s="13">
        <f t="shared" si="44"/>
        <v>0</v>
      </c>
      <c r="T107" s="13">
        <f t="shared" si="44"/>
        <v>0</v>
      </c>
      <c r="U107" s="13">
        <f t="shared" si="42"/>
        <v>0</v>
      </c>
    </row>
    <row r="108" spans="1:21" s="14" customFormat="1" ht="31.5">
      <c r="A108" s="11">
        <v>3</v>
      </c>
      <c r="B108" s="44" t="s">
        <v>121</v>
      </c>
      <c r="C108" s="45">
        <v>24</v>
      </c>
      <c r="D108" s="45">
        <f>E108+F108</f>
        <v>7</v>
      </c>
      <c r="E108" s="45">
        <v>7</v>
      </c>
      <c r="F108" s="45">
        <v>0</v>
      </c>
      <c r="G108" s="13">
        <f>H108+I108</f>
        <v>264.2</v>
      </c>
      <c r="H108" s="13">
        <v>264.2</v>
      </c>
      <c r="I108" s="13">
        <v>0</v>
      </c>
      <c r="J108" s="13">
        <f>G108*31424</f>
        <v>8302220.8</v>
      </c>
      <c r="K108" s="13">
        <v>8136176.38</v>
      </c>
      <c r="L108" s="13">
        <v>161893.3</v>
      </c>
      <c r="M108" s="46">
        <f>SUM(J108-K108-L108)</f>
        <v>4151.119999999937</v>
      </c>
      <c r="N108" s="47">
        <v>89.8</v>
      </c>
      <c r="O108" s="48">
        <f>N108*31424</f>
        <v>2821875.1999999997</v>
      </c>
      <c r="P108" s="13">
        <f t="shared" si="35"/>
        <v>0</v>
      </c>
      <c r="Q108" s="13">
        <f t="shared" si="36"/>
        <v>0</v>
      </c>
      <c r="R108" s="13">
        <f t="shared" si="37"/>
        <v>0</v>
      </c>
      <c r="S108" s="13">
        <f t="shared" si="44"/>
        <v>0</v>
      </c>
      <c r="T108" s="13">
        <f t="shared" si="44"/>
        <v>0</v>
      </c>
      <c r="U108" s="13">
        <f t="shared" si="42"/>
        <v>0</v>
      </c>
    </row>
    <row r="109" spans="1:21" s="51" customFormat="1" ht="34.5" customHeight="1">
      <c r="A109" s="15"/>
      <c r="B109" s="16" t="s">
        <v>7</v>
      </c>
      <c r="C109" s="49">
        <v>62</v>
      </c>
      <c r="D109" s="49">
        <f aca="true" t="shared" si="45" ref="D109:J109">SUM(D106:D108)</f>
        <v>30</v>
      </c>
      <c r="E109" s="49">
        <f t="shared" si="45"/>
        <v>27</v>
      </c>
      <c r="F109" s="49">
        <f t="shared" si="45"/>
        <v>3</v>
      </c>
      <c r="G109" s="18">
        <f t="shared" si="45"/>
        <v>954.51</v>
      </c>
      <c r="H109" s="18">
        <f t="shared" si="45"/>
        <v>833.6600000000001</v>
      </c>
      <c r="I109" s="18">
        <f t="shared" si="45"/>
        <v>120.85</v>
      </c>
      <c r="J109" s="18">
        <f t="shared" si="45"/>
        <v>29994522.24</v>
      </c>
      <c r="K109" s="18">
        <v>29394631.8</v>
      </c>
      <c r="L109" s="18">
        <v>584893.18</v>
      </c>
      <c r="M109" s="50">
        <v>14997.26</v>
      </c>
      <c r="N109" s="41">
        <f>SUM(N106:N108)</f>
        <v>406.29</v>
      </c>
      <c r="O109" s="42">
        <f>SUM(O106:O108)</f>
        <v>12767256.96</v>
      </c>
      <c r="P109" s="13">
        <f t="shared" si="35"/>
        <v>0</v>
      </c>
      <c r="Q109" s="13">
        <f t="shared" si="36"/>
        <v>0</v>
      </c>
      <c r="R109" s="13">
        <f t="shared" si="37"/>
        <v>0</v>
      </c>
      <c r="S109" s="13">
        <f t="shared" si="44"/>
        <v>0</v>
      </c>
      <c r="T109" s="13">
        <f t="shared" si="44"/>
        <v>0</v>
      </c>
      <c r="U109" s="13">
        <f t="shared" si="42"/>
        <v>0</v>
      </c>
    </row>
    <row r="110" spans="1:21" s="57" customFormat="1" ht="31.5">
      <c r="A110" s="52">
        <v>4</v>
      </c>
      <c r="B110" s="53" t="s">
        <v>122</v>
      </c>
      <c r="C110" s="23">
        <v>10</v>
      </c>
      <c r="D110" s="23">
        <v>7</v>
      </c>
      <c r="E110" s="23">
        <v>7</v>
      </c>
      <c r="F110" s="23">
        <v>0</v>
      </c>
      <c r="G110" s="26">
        <v>177.1</v>
      </c>
      <c r="H110" s="26">
        <v>177.1</v>
      </c>
      <c r="I110" s="26">
        <v>0</v>
      </c>
      <c r="J110" s="26">
        <f>G110*31424</f>
        <v>5565190.399999999</v>
      </c>
      <c r="K110" s="26">
        <v>5453886.59</v>
      </c>
      <c r="L110" s="26">
        <v>108521.21</v>
      </c>
      <c r="M110" s="54">
        <f>SUM(J110-K110-L110)</f>
        <v>2782.599999999584</v>
      </c>
      <c r="N110" s="55">
        <v>43.9</v>
      </c>
      <c r="O110" s="56">
        <f>N110*31424</f>
        <v>1379513.5999999999</v>
      </c>
      <c r="P110" s="13">
        <f t="shared" si="35"/>
        <v>0</v>
      </c>
      <c r="Q110" s="13">
        <f t="shared" si="36"/>
        <v>0</v>
      </c>
      <c r="R110" s="13">
        <f t="shared" si="37"/>
        <v>0</v>
      </c>
      <c r="S110" s="13">
        <f t="shared" si="44"/>
        <v>0</v>
      </c>
      <c r="T110" s="13">
        <f t="shared" si="44"/>
        <v>0</v>
      </c>
      <c r="U110" s="13">
        <f t="shared" si="42"/>
        <v>0</v>
      </c>
    </row>
    <row r="111" spans="1:21" s="57" customFormat="1" ht="31.5">
      <c r="A111" s="52">
        <v>5</v>
      </c>
      <c r="B111" s="53" t="s">
        <v>123</v>
      </c>
      <c r="C111" s="23">
        <v>3</v>
      </c>
      <c r="D111" s="23">
        <v>9</v>
      </c>
      <c r="E111" s="23">
        <v>9</v>
      </c>
      <c r="F111" s="23">
        <v>0</v>
      </c>
      <c r="G111" s="26">
        <v>28.8</v>
      </c>
      <c r="H111" s="26">
        <v>28.8</v>
      </c>
      <c r="I111" s="26">
        <v>0</v>
      </c>
      <c r="J111" s="26">
        <f>G111*31424</f>
        <v>905011.2000000001</v>
      </c>
      <c r="K111" s="26">
        <v>886910.98</v>
      </c>
      <c r="L111" s="26">
        <v>17647.72</v>
      </c>
      <c r="M111" s="54">
        <f>SUM(J111-K111-L111)</f>
        <v>452.5000000000873</v>
      </c>
      <c r="N111" s="55">
        <v>32.7</v>
      </c>
      <c r="O111" s="56">
        <f>N111*31424</f>
        <v>1027564.8</v>
      </c>
      <c r="P111" s="13">
        <f t="shared" si="35"/>
        <v>0</v>
      </c>
      <c r="Q111" s="13">
        <f t="shared" si="36"/>
        <v>0</v>
      </c>
      <c r="R111" s="13">
        <f t="shared" si="37"/>
        <v>0</v>
      </c>
      <c r="S111" s="13">
        <f t="shared" si="44"/>
        <v>0</v>
      </c>
      <c r="T111" s="13">
        <f t="shared" si="44"/>
        <v>0</v>
      </c>
      <c r="U111" s="13">
        <f t="shared" si="42"/>
        <v>0</v>
      </c>
    </row>
    <row r="112" spans="1:21" s="20" customFormat="1" ht="15.75">
      <c r="A112" s="21"/>
      <c r="B112" s="32" t="s">
        <v>61</v>
      </c>
      <c r="C112" s="33">
        <v>13</v>
      </c>
      <c r="D112" s="33">
        <v>16</v>
      </c>
      <c r="E112" s="33">
        <v>16</v>
      </c>
      <c r="F112" s="33">
        <v>0</v>
      </c>
      <c r="G112" s="33">
        <v>205.9</v>
      </c>
      <c r="H112" s="33">
        <v>205.9</v>
      </c>
      <c r="I112" s="33">
        <v>0</v>
      </c>
      <c r="J112" s="17">
        <v>6470201.6</v>
      </c>
      <c r="K112" s="17">
        <v>6340797.57</v>
      </c>
      <c r="L112" s="17">
        <v>126168.93</v>
      </c>
      <c r="M112" s="34">
        <v>3235.1</v>
      </c>
      <c r="N112" s="33">
        <f>SUM(N108:N111)</f>
        <v>572.69</v>
      </c>
      <c r="O112" s="33">
        <f>SUM(O108:O111)</f>
        <v>17996210.560000002</v>
      </c>
      <c r="P112" s="13">
        <f t="shared" si="35"/>
        <v>0</v>
      </c>
      <c r="Q112" s="13">
        <f t="shared" si="36"/>
        <v>0</v>
      </c>
      <c r="R112" s="13">
        <f t="shared" si="37"/>
        <v>0</v>
      </c>
      <c r="S112" s="13">
        <f t="shared" si="44"/>
        <v>0</v>
      </c>
      <c r="T112" s="13">
        <f t="shared" si="44"/>
        <v>0</v>
      </c>
      <c r="U112" s="13">
        <f t="shared" si="42"/>
        <v>0</v>
      </c>
    </row>
    <row r="113" ht="15">
      <c r="L113" s="1">
        <f>SUM(L13:L25)</f>
        <v>60519945.6</v>
      </c>
    </row>
    <row r="114" ht="15">
      <c r="L114" s="1">
        <f>SUM(L13:L25)</f>
        <v>60519945.6</v>
      </c>
    </row>
  </sheetData>
  <sheetProtection selectLockedCells="1" selectUnlockedCells="1"/>
  <mergeCells count="23">
    <mergeCell ref="Q1:U1"/>
    <mergeCell ref="A3:U3"/>
    <mergeCell ref="A4:U4"/>
    <mergeCell ref="A6:A9"/>
    <mergeCell ref="B6:B9"/>
    <mergeCell ref="C6:C8"/>
    <mergeCell ref="D6:F6"/>
    <mergeCell ref="G6:I6"/>
    <mergeCell ref="J6:M6"/>
    <mergeCell ref="N6:N8"/>
    <mergeCell ref="D7:D8"/>
    <mergeCell ref="E7:F7"/>
    <mergeCell ref="G7:G8"/>
    <mergeCell ref="H7:I7"/>
    <mergeCell ref="J7:J8"/>
    <mergeCell ref="K7:M7"/>
    <mergeCell ref="Q7:R7"/>
    <mergeCell ref="S7:S8"/>
    <mergeCell ref="T7:U7"/>
    <mergeCell ref="O6:O8"/>
    <mergeCell ref="P6:R6"/>
    <mergeCell ref="S6:U6"/>
    <mergeCell ref="P7:P8"/>
  </mergeCells>
  <printOptions/>
  <pageMargins left="0.5118055555555555" right="0.5118055555555555" top="0.5513888888888889" bottom="0.5513888888888889" header="0.5118055555555555" footer="0.5118055555555555"/>
  <pageSetup fitToHeight="10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2019-04-01T12:04:05Z</cp:lastPrinted>
  <dcterms:modified xsi:type="dcterms:W3CDTF">2019-04-04T12:01:18Z</dcterms:modified>
  <cp:category/>
  <cp:version/>
  <cp:contentType/>
  <cp:contentStatus/>
</cp:coreProperties>
</file>